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סך התשלומים ששולמו בגין כל סוג" sheetId="1" state="visible" r:id="rId2"/>
    <sheet name="פרוט עמלות והוצאות לתקופה " sheetId="2" state="visible" r:id="rId3"/>
    <sheet name="פרוט עמלות ניהול חיצוני לתקופה" sheetId="3" state="visible" r:id="rId4"/>
  </sheets>
  <definedNames>
    <definedName function="false" hidden="false" localSheetId="0" name="_xlnm.Print_Area" vbProcedure="false">'סך התשלומים ששולמו בגין כל סוג'!$I$1:$L$30</definedName>
    <definedName function="false" hidden="false" localSheetId="1" name="_xlnm.Print_Area" vbProcedure="false">'פרוט עמלות והוצאות לתקופה '!$A$1:$E$52</definedName>
    <definedName function="false" hidden="false" localSheetId="2" name="_xlnm.Print_Area" vbProcedure="false">'פרוט עמלות ניהול חיצוני לתקופה'!$A$1:$H$63</definedName>
  </definedName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<sst xmlns="http://schemas.openxmlformats.org/spreadsheetml/2006/main" count="219" uniqueCount="104">
  <si>
    <r>
      <rPr>
        <b val="true"/>
        <sz val="10"/>
        <rFont val="DejaVu Sans"/>
        <family val="2"/>
      </rPr>
      <t xml:space="preserve">    קרן השתלמות להנדסאים וטכנאים מצרפי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למחצית המסתיימת ביום</t>
    </r>
    <r>
      <rPr>
        <b val="true"/>
        <sz val="10"/>
        <rFont val="Arial"/>
        <family val="2"/>
      </rPr>
      <t xml:space="preserve">: 30/6/2016 </t>
    </r>
  </si>
  <si>
    <r>
      <rPr>
        <b val="true"/>
        <sz val="10"/>
        <rFont val="DejaVu Sans"/>
        <family val="2"/>
      </rPr>
      <t xml:space="preserve">     קופה </t>
    </r>
    <r>
      <rPr>
        <b val="true"/>
        <sz val="10"/>
        <rFont val="Arial"/>
        <family val="2"/>
      </rPr>
      <t xml:space="preserve">290 </t>
    </r>
    <r>
      <rPr>
        <b val="true"/>
        <sz val="10"/>
        <rFont val="DejaVu Sans"/>
        <family val="2"/>
      </rPr>
      <t xml:space="preserve">קרן השתלמות להנדסאים וטכנאים מסלול כללי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למחצית המסתיימת ביום</t>
    </r>
    <r>
      <rPr>
        <b val="true"/>
        <sz val="10"/>
        <rFont val="Arial"/>
        <family val="2"/>
      </rPr>
      <t xml:space="preserve">: 30/6/2016 </t>
    </r>
  </si>
  <si>
    <r>
      <rPr>
        <b val="true"/>
        <sz val="10"/>
        <rFont val="DejaVu Sans"/>
        <family val="2"/>
      </rPr>
      <t xml:space="preserve">    קופה </t>
    </r>
    <r>
      <rPr>
        <b val="true"/>
        <sz val="10"/>
        <rFont val="Arial"/>
        <family val="2"/>
      </rPr>
      <t xml:space="preserve">1384 </t>
    </r>
    <r>
      <rPr>
        <b val="true"/>
        <sz val="10"/>
        <rFont val="DejaVu Sans"/>
        <family val="2"/>
      </rPr>
      <t xml:space="preserve">קרן השתלמות להנדסאים וטכנאים מסלול אגח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למחצית המסתיימת ביום</t>
    </r>
    <r>
      <rPr>
        <b val="true"/>
        <sz val="10"/>
        <rFont val="Arial"/>
        <family val="2"/>
      </rPr>
      <t xml:space="preserve">: 30/6/2016 </t>
    </r>
  </si>
  <si>
    <r>
      <rPr>
        <b val="true"/>
        <sz val="10"/>
        <rFont val="DejaVu Sans"/>
        <family val="2"/>
      </rPr>
      <t xml:space="preserve">  קופה </t>
    </r>
    <r>
      <rPr>
        <b val="true"/>
        <sz val="10"/>
        <rFont val="Arial"/>
        <family val="2"/>
      </rPr>
      <t xml:space="preserve">1318 </t>
    </r>
    <r>
      <rPr>
        <b val="true"/>
        <sz val="10"/>
        <rFont val="DejaVu Sans"/>
        <family val="2"/>
      </rPr>
      <t xml:space="preserve">קרן השתלמות להנדסאים וטכנאים מסלול מנייתי</t>
    </r>
    <r>
      <rPr>
        <b val="true"/>
        <sz val="10"/>
        <rFont val="Arial"/>
        <family val="2"/>
      </rPr>
      <t xml:space="preserve">-  </t>
    </r>
    <r>
      <rPr>
        <b val="true"/>
        <sz val="10"/>
        <rFont val="DejaVu Sans"/>
        <family val="2"/>
      </rPr>
      <t xml:space="preserve">סך התשלומים ששולמו בגין כל סוג של הוצאה ישירה למחצית המסתיימת ביום</t>
    </r>
    <r>
      <rPr>
        <b val="true"/>
        <sz val="10"/>
        <rFont val="Arial"/>
        <family val="2"/>
      </rPr>
      <t xml:space="preserve">: 30/6/2016 </t>
    </r>
  </si>
  <si>
    <r>
      <rPr>
        <b val="true"/>
        <sz val="10"/>
        <rFont val="DejaVu Sans"/>
        <family val="2"/>
      </rPr>
      <t xml:space="preserve">אלפי ש</t>
    </r>
    <r>
      <rPr>
        <b val="true"/>
        <sz val="10"/>
        <rFont val="Arial"/>
        <family val="2"/>
      </rPr>
      <t xml:space="preserve">''</t>
    </r>
    <r>
      <rPr>
        <b val="true"/>
        <sz val="10"/>
        <rFont val="DejaVu Sans"/>
        <family val="2"/>
      </rPr>
      <t xml:space="preserve">ח</t>
    </r>
  </si>
  <si>
    <r>
      <rPr>
        <b val="true"/>
        <sz val="10"/>
        <color rgb="FF000000"/>
        <rFont val="Arial"/>
        <family val="2"/>
      </rPr>
      <t xml:space="preserve">1.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קנייה ומכירה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</si>
  <si>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קניה ומכירה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</si>
  <si>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קנייה ומכירה לצדדים שאינם קשורים</t>
    </r>
  </si>
  <si>
    <r>
      <rPr>
        <b val="true"/>
        <sz val="10"/>
        <color rgb="FF000000"/>
        <rFont val="Arial"/>
        <family val="2"/>
      </rPr>
      <t xml:space="preserve">2.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קסטודיאן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</si>
  <si>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</si>
  <si>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שאינם קשורים</t>
    </r>
  </si>
  <si>
    <r>
      <rPr>
        <b val="true"/>
        <sz val="10"/>
        <color rgb="FF000000"/>
        <rFont val="Arial"/>
        <family val="2"/>
      </rPr>
      <t xml:space="preserve">3.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 מהשקעות לא סחירות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</si>
  <si>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בניירות ערך לא סחירים שאינם לצורך מימון פרויקטים לתשתיות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</si>
  <si>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ממימון פרוייקטים לתשתיות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</si>
  <si>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 בזכויות מקרקעין</t>
    </r>
  </si>
  <si>
    <r>
      <rPr>
        <b val="true"/>
        <sz val="10"/>
        <color rgb="FF000000"/>
        <rFont val="Arial"/>
        <family val="2"/>
      </rPr>
      <t xml:space="preserve">4.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ניהול חיצוני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</si>
  <si>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בישראל 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</si>
  <si>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</si>
  <si>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ישראלים בגין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</si>
  <si>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ד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זרים </t>
    </r>
  </si>
  <si>
    <r>
      <rPr>
        <b val="true"/>
        <sz val="10"/>
        <color rgb="FF000000"/>
        <rFont val="DejaVu Sans"/>
        <family val="2"/>
      </rPr>
      <t xml:space="preserve">ה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ישראליות</t>
    </r>
  </si>
  <si>
    <r>
      <rPr>
        <b val="true"/>
        <sz val="10"/>
        <color rgb="FF000000"/>
        <rFont val="DejaVu Sans"/>
        <family val="2"/>
      </rPr>
      <t xml:space="preserve">ו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זרות</t>
    </r>
  </si>
  <si>
    <r>
      <rPr>
        <b val="true"/>
        <sz val="10"/>
        <color rgb="FF000000"/>
        <rFont val="DejaVu Sans"/>
        <family val="2"/>
      </rPr>
      <t xml:space="preserve">ז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ישראליות</t>
    </r>
  </si>
  <si>
    <r>
      <rPr>
        <b val="true"/>
        <sz val="10"/>
        <color rgb="FF000000"/>
        <rFont val="DejaVu Sans"/>
        <family val="2"/>
      </rPr>
      <t xml:space="preserve">ח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זרות</t>
    </r>
  </si>
  <si>
    <r>
      <rPr>
        <b val="true"/>
        <sz val="10"/>
        <color rgb="FF000000"/>
        <rFont val="Arial"/>
        <family val="2"/>
      </rPr>
      <t xml:space="preserve">5.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אחרות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</si>
  <si>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ניהול תביעות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</si>
  <si>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מתן משכנתאות</t>
    </r>
  </si>
  <si>
    <r>
      <rPr>
        <b val="true"/>
        <sz val="10"/>
        <color rgb="FF000000"/>
        <rFont val="Arial"/>
        <family val="2"/>
      </rPr>
      <t xml:space="preserve">6.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ישירות</t>
    </r>
  </si>
  <si>
    <r>
      <rPr>
        <b val="true"/>
        <sz val="10"/>
        <color rgb="FF000000"/>
        <rFont val="Arial"/>
        <family val="2"/>
      </rPr>
      <t xml:space="preserve">7. </t>
    </r>
    <r>
      <rPr>
        <b val="true"/>
        <sz val="10"/>
        <color rgb="FF000000"/>
        <rFont val="DejaVu Sans"/>
        <family val="2"/>
      </rPr>
      <t xml:space="preserve">שיעור הוצאות ישירות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</si>
  <si>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ההוצאות הישירות</t>
    </r>
    <r>
      <rPr>
        <b val="true"/>
        <sz val="10"/>
        <color rgb="FF000000"/>
        <rFont val="Arial"/>
        <family val="2"/>
      </rPr>
      <t xml:space="preserve">, </t>
    </r>
    <r>
      <rPr>
        <b val="true"/>
        <sz val="10"/>
        <color rgb="FF000000"/>
        <rFont val="DejaVu Sans"/>
        <family val="2"/>
      </rPr>
      <t xml:space="preserve">שההוצאה בגינן מוגבלת לשיעור של </t>
    </r>
    <r>
      <rPr>
        <b val="true"/>
        <sz val="10"/>
        <color rgb="FF000000"/>
        <rFont val="Arial"/>
        <family val="2"/>
      </rPr>
      <t xml:space="preserve">0.25% </t>
    </r>
    <r>
      <rPr>
        <b val="true"/>
        <sz val="10"/>
        <color rgb="FF000000"/>
        <rFont val="DejaVu Sans"/>
        <family val="2"/>
      </rPr>
      <t xml:space="preserve">מהנכסים לפי התקנות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</si>
  <si>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הוצאות ישירות מסך נכסים לסוף שנה קודמת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</si>
  <si>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Arial"/>
        <family val="2"/>
      </rPr>
      <t xml:space="preserve">8. </t>
    </r>
    <r>
      <rPr>
        <b val="true"/>
        <sz val="10"/>
        <color rgb="FF000000"/>
        <rFont val="DejaVu Sans"/>
        <family val="2"/>
      </rPr>
      <t xml:space="preserve">סך נכסים לסוף שנה קודמת</t>
    </r>
  </si>
  <si>
    <r>
      <rPr>
        <b val="true"/>
        <sz val="10"/>
        <rFont val="DejaVu Sans"/>
        <family val="2"/>
      </rPr>
      <t xml:space="preserve">ברוקראז</t>
    </r>
    <r>
      <rPr>
        <b val="true"/>
        <sz val="10"/>
        <rFont val="Arial"/>
        <family val="2"/>
      </rPr>
      <t xml:space="preserve">'-</t>
    </r>
    <r>
      <rPr>
        <b val="true"/>
        <sz val="10"/>
        <rFont val="DejaVu Sans"/>
        <family val="2"/>
      </rPr>
      <t xml:space="preserve">עמלות קניה ומכירה בגין עסקאות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סחירים</t>
    </r>
  </si>
  <si>
    <t xml:space="preserve">צדדים קשורים</t>
  </si>
  <si>
    <t xml:space="preserve">ברוקר א</t>
  </si>
  <si>
    <t xml:space="preserve">ברוקר ב</t>
  </si>
  <si>
    <t xml:space="preserve">אחרים</t>
  </si>
  <si>
    <t xml:space="preserve">צדדים שאינם קשורים</t>
  </si>
  <si>
    <t xml:space="preserve">פועלים סהר</t>
  </si>
  <si>
    <r>
      <rPr>
        <sz val="10"/>
        <rFont val="DejaVu Sans"/>
        <family val="2"/>
      </rPr>
      <t xml:space="preserve">ברוקר חו</t>
    </r>
    <r>
      <rPr>
        <sz val="10"/>
        <rFont val="Arial"/>
        <family val="2"/>
      </rPr>
      <t xml:space="preserve">"</t>
    </r>
    <r>
      <rPr>
        <sz val="10"/>
        <rFont val="DejaVu Sans"/>
        <family val="2"/>
      </rPr>
      <t xml:space="preserve">ל</t>
    </r>
  </si>
  <si>
    <t xml:space="preserve">בנק דיסקונט</t>
  </si>
  <si>
    <t xml:space="preserve">בנק מזרחי</t>
  </si>
  <si>
    <t xml:space="preserve">סך עמלות ברוקרז</t>
  </si>
  <si>
    <t xml:space="preserve">עמלות קסטודיאן</t>
  </si>
  <si>
    <t xml:space="preserve">קסטודיאן א</t>
  </si>
  <si>
    <t xml:space="preserve">קסטודיאן ב</t>
  </si>
  <si>
    <t xml:space="preserve">סך עמלות קסטודיאן</t>
  </si>
  <si>
    <r>
      <rPr>
        <b val="true"/>
        <sz val="10"/>
        <rFont val="DejaVu Sans"/>
        <family val="2"/>
      </rPr>
      <t xml:space="preserve">הוצאות הנובעת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</si>
  <si>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  <r>
      <rPr>
        <sz val="10"/>
        <rFont val="Arial"/>
        <family val="2"/>
      </rPr>
      <t xml:space="preserve">'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</si>
  <si>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  <r>
      <rPr>
        <sz val="10"/>
        <rFont val="Arial"/>
        <family val="2"/>
      </rPr>
      <t xml:space="preserve">'</t>
    </r>
  </si>
  <si>
    <r>
      <rPr>
        <b val="true"/>
        <sz val="10"/>
        <rFont val="DejaVu Sans"/>
        <family val="2"/>
      </rPr>
      <t xml:space="preserve">סך הוצאות הנובעות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</si>
  <si>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t xml:space="preserve">הוצאה הנובעת מהשקעה בזכויות מקרקעין</t>
  </si>
  <si>
    <t xml:space="preserve">סך הוצאות הנובעות מהשקעה בזכויות מקרקעין</t>
  </si>
  <si>
    <t xml:space="preserve">הוצאה הנובעת בעד ניהול תביעה או תובענה</t>
  </si>
  <si>
    <t xml:space="preserve">סך הוצאות הנובעות בעד ניהול תביעה או תובענה</t>
  </si>
  <si>
    <t xml:space="preserve">סך הוצאות בעד מתן משכנתאות</t>
  </si>
  <si>
    <t xml:space="preserve">סך הכל עמלות והוצאות</t>
  </si>
  <si>
    <t xml:space="preserve">סך הכל נכסים לסוף שנה קודמת</t>
  </si>
  <si>
    <t xml:space="preserve">                     </t>
  </si>
  <si>
    <t xml:space="preserve">תשלום הנובע מהשקעה בקרנות השקעה</t>
  </si>
  <si>
    <r>
      <rPr>
        <sz val="10"/>
        <rFont val="DejaVu Sans"/>
        <family val="2"/>
      </rPr>
      <t xml:space="preserve">הליוס אנרגיה מתחדשת </t>
    </r>
    <r>
      <rPr>
        <sz val="10"/>
        <rFont val="Arial"/>
        <family val="2"/>
      </rPr>
      <t xml:space="preserve">1 </t>
    </r>
  </si>
  <si>
    <t xml:space="preserve">סך תשלומים הנובעים מהשקעה בקרנות השקעה</t>
  </si>
  <si>
    <t xml:space="preserve">תשלום למנהל תיקים ישראלי</t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</si>
  <si>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</si>
  <si>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</si>
  <si>
    <t xml:space="preserve">סך תשלומים למנהלי תיקים ישראליים</t>
  </si>
  <si>
    <t xml:space="preserve">תשלום למנהל תיקים זר</t>
  </si>
  <si>
    <t xml:space="preserve">סך תשלום למנהלי תיקים זרים</t>
  </si>
  <si>
    <t xml:space="preserve">תשלום בגין השקעה בקרנות נאמנות</t>
  </si>
  <si>
    <t xml:space="preserve">קרן נאמנות ישראלית</t>
  </si>
  <si>
    <r>
      <rPr>
        <sz val="10"/>
        <rFont val="DejaVu Sans"/>
        <family val="2"/>
      </rPr>
      <t xml:space="preserve">מנהל קרנות א</t>
    </r>
    <r>
      <rPr>
        <sz val="10"/>
        <rFont val="Arial"/>
        <family val="2"/>
      </rPr>
      <t xml:space="preserve">'</t>
    </r>
  </si>
  <si>
    <r>
      <rPr>
        <sz val="10"/>
        <rFont val="DejaVu Sans"/>
        <family val="2"/>
      </rPr>
      <t xml:space="preserve">מנהל קרנות ב</t>
    </r>
    <r>
      <rPr>
        <sz val="10"/>
        <rFont val="Arial"/>
        <family val="2"/>
      </rPr>
      <t xml:space="preserve">'</t>
    </r>
  </si>
  <si>
    <t xml:space="preserve">קרן חוץ</t>
  </si>
  <si>
    <t xml:space="preserve">PIMCO FUNDS GLOBAL INVESTORS </t>
  </si>
  <si>
    <t xml:space="preserve">סך תשלומים בגין השקעה בקרנות נאמנות</t>
  </si>
  <si>
    <t xml:space="preserve">תשלום בגין השקעה בתעודות סל</t>
  </si>
  <si>
    <t xml:space="preserve">תעודת סל ישראלית</t>
  </si>
  <si>
    <t xml:space="preserve">קסם</t>
  </si>
  <si>
    <t xml:space="preserve">פסגות</t>
  </si>
  <si>
    <t xml:space="preserve">הראל</t>
  </si>
  <si>
    <t xml:space="preserve">תכלית</t>
  </si>
  <si>
    <t xml:space="preserve">תעודת סל זרה</t>
  </si>
  <si>
    <t xml:space="preserve">ISHARES</t>
  </si>
  <si>
    <t xml:space="preserve">Technology Select Sector</t>
  </si>
  <si>
    <t xml:space="preserve">Industrial Select</t>
  </si>
  <si>
    <t xml:space="preserve">WISDOMTREE</t>
  </si>
  <si>
    <t xml:space="preserve">SPDR</t>
  </si>
  <si>
    <t xml:space="preserve">VANGUARD</t>
  </si>
  <si>
    <t xml:space="preserve">Energy Select</t>
  </si>
  <si>
    <t xml:space="preserve">DEUTSCHE X TRACKERS</t>
  </si>
  <si>
    <t xml:space="preserve">LOXOR ETF STOX</t>
  </si>
  <si>
    <t xml:space="preserve">MARKET VECTORS</t>
  </si>
  <si>
    <t xml:space="preserve">NOMURA TOPIX</t>
  </si>
  <si>
    <t xml:space="preserve">AMUNDI ETF </t>
  </si>
  <si>
    <t xml:space="preserve">Financial Select</t>
  </si>
  <si>
    <t xml:space="preserve">DIAMONDS Trust Series I</t>
  </si>
  <si>
    <t xml:space="preserve">Health Care Select Sector SP</t>
  </si>
  <si>
    <t xml:space="preserve">Powershares QQQ</t>
  </si>
  <si>
    <t xml:space="preserve">FIRST TRUST DOW JONES INT</t>
  </si>
  <si>
    <t xml:space="preserve">PUREFUNDS ISE CYBER</t>
  </si>
  <si>
    <t xml:space="preserve">UNITED STATES OIL FUND</t>
  </si>
  <si>
    <t xml:space="preserve">UTILITIES SELECT</t>
  </si>
  <si>
    <t xml:space="preserve">CONSUMER</t>
  </si>
  <si>
    <t xml:space="preserve">סך הכול עמלות ניהול חיצוני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</si>
</sst>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 * #,##0.00_ ;_ * \-#,##0.00_ ;_ * \-??_ ;_ @_ "/>
    <numFmt numFmtId="166" formatCode="0.00"/>
    <numFmt numFmtId="167" formatCode="0%"/>
    <numFmt numFmtId="168" formatCode="0.00%"/>
    <numFmt numFmtId="169" formatCode="_(* #,##0.00_);_(* \(#,##0.00\);_(* \-??_);_(@_)"/>
    <numFmt numFmtId="170" formatCode="0.0"/>
    <numFmt numFmtId="171" formatCode="0"/>
    <numFmt numFmtId="172" formatCode="#,##0.00"/>
    <numFmt numFmtId="173" formatCode="###,##0.00"/>
    <numFmt numFmtId="174" formatCode="0.00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Miriam"/>
      <family val="2"/>
      <charset val="177"/>
    </font>
    <font>
      <sz val="10"/>
      <color rgb="FF000000"/>
      <name val="Arial"/>
      <family val="2"/>
      <charset val="177"/>
    </font>
    <font>
      <sz val="10"/>
      <name val="Miriam"/>
      <family val="0"/>
      <charset val="177"/>
    </font>
    <font>
      <b val="true"/>
      <sz val="10"/>
      <name val="DejaVu Sans"/>
      <family val="2"/>
    </font>
    <font>
      <b val="true"/>
      <sz val="10"/>
      <color rgb="FF000000"/>
      <name val="Arial"/>
      <family val="2"/>
    </font>
    <font>
      <b val="true"/>
      <sz val="10"/>
      <color rgb="FF000000"/>
      <name val="DejaVu Sans"/>
      <family val="2"/>
    </font>
    <font>
      <sz val="10"/>
      <name val="DejaVu Sans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>
        <color rgb="FFCCCCFF"/>
      </top>
      <bottom style="thin">
        <color rgb="FFCCCCFF"/>
      </bottom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27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27" applyFont="true" applyBorder="true" applyAlignment="true" applyProtection="true">
      <alignment horizontal="right" vertical="bottom" textRotation="0" wrapText="true" indent="3" shrinkToFit="false"/>
      <protection locked="true" hidden="false"/>
    </xf>
    <xf numFmtId="164" fontId="10" fillId="0" borderId="0" xfId="27" applyFont="true" applyBorder="true" applyAlignment="true" applyProtection="true">
      <alignment horizontal="right" vertical="bottom" textRotation="0" wrapText="true" indent="3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27" applyFont="true" applyBorder="true" applyAlignment="true" applyProtection="true">
      <alignment horizontal="right" vertical="bottom" textRotation="0" wrapText="true" indent="2" shrinkToFit="false"/>
      <protection locked="true" hidden="false"/>
    </xf>
    <xf numFmtId="164" fontId="10" fillId="0" borderId="0" xfId="27" applyFont="true" applyBorder="true" applyAlignment="true" applyProtection="true">
      <alignment horizontal="right" vertical="bottom" textRotation="0" wrapText="true" indent="2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2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2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3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1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Comma 2" xfId="20" builtinId="53" customBuiltin="true"/>
    <cellStyle name="Comma 2 2" xfId="21" builtinId="53" customBuiltin="true"/>
    <cellStyle name="Comma 3" xfId="22" builtinId="53" customBuiltin="true"/>
    <cellStyle name="Comma 4" xfId="23" builtinId="53" customBuiltin="true"/>
    <cellStyle name="nBold" xfId="24" builtinId="53" customBuiltin="true"/>
    <cellStyle name="Normal 2" xfId="25" builtinId="53" customBuiltin="true"/>
    <cellStyle name="Normal 2 2" xfId="26" builtinId="53" customBuiltin="true"/>
    <cellStyle name="Normal 3" xfId="27" builtinId="53" customBuiltin="true"/>
    <cellStyle name="Normal 3 2" xfId="28" builtinId="53" customBuiltin="true"/>
    <cellStyle name="Normal 4" xfId="29" builtinId="53" customBuiltin="true"/>
    <cellStyle name="Normal 5" xfId="3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D37"/>
  <sheetViews>
    <sheetView windowProtection="false"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RowHeight="12.75"/>
  <cols>
    <col collapsed="false" hidden="false" max="2" min="2" style="0" width="20.9795918367347"/>
    <col collapsed="false" hidden="false" max="3" min="3" style="0" width="59.3622448979592"/>
    <col collapsed="false" hidden="false" max="4" min="4" style="1" width="33.6734693877551"/>
    <col collapsed="false" hidden="false" max="8" min="8" style="0" width="20.9795918367347"/>
    <col collapsed="false" hidden="false" max="9" min="9" style="0" width="59.3622448979592"/>
    <col collapsed="false" hidden="false" max="10" min="10" style="1" width="33.6734693877551"/>
    <col collapsed="false" hidden="false" max="11" min="11" style="0" width="18.1224489795918"/>
    <col collapsed="false" hidden="false" max="12" min="12" style="0" width="15.5510204081633"/>
    <col collapsed="false" hidden="false" max="13" min="13" style="0" width="59.3622448979592"/>
    <col collapsed="false" hidden="false" max="14" min="14" style="1" width="33.6734693877551"/>
    <col collapsed="false" hidden="false" max="20" min="20" style="0" width="59.3622448979592"/>
    <col collapsed="false" hidden="false" max="21" min="21" style="1" width="33.6734693877551"/>
  </cols>
  <sheetData>
    <row r="1" customFormat="false" ht="12.75" hidden="false" customHeight="false" outlineLevel="0" collapsed="false">
      <c r="C1" s="2"/>
      <c r="D1" s="3" t="s">
        <v>0</v>
      </c>
      <c r="I1" s="2"/>
      <c r="J1" s="3" t="s">
        <v>1</v>
      </c>
      <c r="K1" s="2"/>
      <c r="L1" s="2"/>
      <c r="M1" s="1"/>
      <c r="O1" s="2"/>
      <c r="P1" s="3" t="s">
        <v>2</v>
      </c>
      <c r="Q1" s="2"/>
      <c r="R1" s="2"/>
      <c r="S1" s="2"/>
      <c r="T1" s="1"/>
      <c r="V1" s="2"/>
      <c r="W1" s="2"/>
      <c r="X1" s="3" t="s">
        <v>3</v>
      </c>
      <c r="Y1" s="2"/>
      <c r="AA1" s="2"/>
      <c r="AB1" s="2"/>
      <c r="AC1" s="2"/>
    </row>
    <row r="2" customFormat="false" ht="25.5" hidden="false" customHeight="true" outlineLevel="0" collapsed="false">
      <c r="B2" s="1"/>
      <c r="C2" s="1"/>
      <c r="D2" s="4" t="s">
        <v>4</v>
      </c>
      <c r="H2" s="1"/>
      <c r="I2" s="1"/>
      <c r="J2" s="4" t="s">
        <v>4</v>
      </c>
      <c r="K2" s="4"/>
      <c r="L2" s="5"/>
      <c r="M2" s="1"/>
      <c r="N2" s="4" t="s">
        <v>4</v>
      </c>
      <c r="T2" s="1"/>
      <c r="U2" s="4" t="s">
        <v>4</v>
      </c>
      <c r="W2" s="6"/>
      <c r="X2" s="7"/>
      <c r="Y2" s="6"/>
      <c r="Z2" s="7"/>
      <c r="AA2" s="6"/>
      <c r="AB2" s="7"/>
      <c r="AC2" s="6"/>
      <c r="AD2" s="7"/>
    </row>
    <row r="3" customFormat="false" ht="12.75" hidden="false" customHeight="false" outlineLevel="0" collapsed="false">
      <c r="B3" s="4"/>
      <c r="C3" s="6" t="s">
        <v>5</v>
      </c>
      <c r="D3" s="7" t="n">
        <f aca="false">SUM(D4:D5)</f>
        <v>250.613</v>
      </c>
      <c r="H3" s="4"/>
      <c r="I3" s="6" t="s">
        <v>5</v>
      </c>
      <c r="J3" s="7" t="n">
        <v>245.023</v>
      </c>
      <c r="K3" s="8"/>
      <c r="L3" s="4"/>
      <c r="M3" s="6" t="s">
        <v>5</v>
      </c>
      <c r="N3" s="7" t="n">
        <v>4.98</v>
      </c>
      <c r="T3" s="6" t="s">
        <v>5</v>
      </c>
      <c r="U3" s="7" t="n">
        <v>0.61</v>
      </c>
      <c r="W3" s="9"/>
      <c r="X3" s="7"/>
      <c r="Y3" s="9"/>
      <c r="Z3" s="7"/>
      <c r="AA3" s="9"/>
      <c r="AB3" s="7"/>
      <c r="AC3" s="9"/>
      <c r="AD3" s="7"/>
    </row>
    <row r="4" customFormat="false" ht="12.75" hidden="false" customHeight="false" outlineLevel="0" collapsed="false">
      <c r="B4" s="4"/>
      <c r="C4" s="10" t="s">
        <v>6</v>
      </c>
      <c r="D4" s="7" t="n">
        <f aca="false">J4+N4+U4</f>
        <v>0</v>
      </c>
      <c r="H4" s="4"/>
      <c r="I4" s="10" t="s">
        <v>6</v>
      </c>
      <c r="J4" s="7" t="n">
        <v>0</v>
      </c>
      <c r="K4" s="8"/>
      <c r="L4" s="4"/>
      <c r="M4" s="10" t="s">
        <v>6</v>
      </c>
      <c r="N4" s="7" t="n">
        <v>0</v>
      </c>
      <c r="T4" s="10" t="s">
        <v>6</v>
      </c>
      <c r="U4" s="7" t="n">
        <v>0</v>
      </c>
      <c r="W4" s="9"/>
      <c r="X4" s="7"/>
      <c r="Y4" s="9"/>
      <c r="Z4" s="7"/>
      <c r="AA4" s="9"/>
      <c r="AB4" s="7"/>
      <c r="AC4" s="9"/>
      <c r="AD4" s="7"/>
    </row>
    <row r="5" customFormat="false" ht="12.75" hidden="false" customHeight="false" outlineLevel="0" collapsed="false">
      <c r="B5" s="4"/>
      <c r="C5" s="10" t="s">
        <v>7</v>
      </c>
      <c r="D5" s="7" t="n">
        <f aca="false">J5+N5+U5</f>
        <v>250.613</v>
      </c>
      <c r="H5" s="4"/>
      <c r="I5" s="10" t="s">
        <v>7</v>
      </c>
      <c r="J5" s="7" t="n">
        <v>245.023</v>
      </c>
      <c r="K5" s="8"/>
      <c r="L5" s="4"/>
      <c r="M5" s="10" t="s">
        <v>7</v>
      </c>
      <c r="N5" s="7" t="n">
        <v>4.98</v>
      </c>
      <c r="T5" s="10" t="s">
        <v>7</v>
      </c>
      <c r="U5" s="7" t="n">
        <v>0.61</v>
      </c>
      <c r="W5" s="4"/>
      <c r="X5" s="7"/>
      <c r="Y5" s="4"/>
      <c r="Z5" s="7"/>
      <c r="AA5" s="4"/>
      <c r="AB5" s="7"/>
      <c r="AC5" s="4"/>
      <c r="AD5" s="7"/>
    </row>
    <row r="6" customFormat="false" ht="12.75" hidden="false" customHeight="false" outlineLevel="0" collapsed="false">
      <c r="B6" s="4"/>
      <c r="C6" s="4"/>
      <c r="D6" s="7"/>
      <c r="H6" s="4"/>
      <c r="I6" s="4"/>
      <c r="J6" s="7"/>
      <c r="K6" s="8"/>
      <c r="L6" s="4"/>
      <c r="M6" s="4"/>
      <c r="N6" s="7"/>
      <c r="T6" s="4"/>
      <c r="U6" s="7"/>
      <c r="W6" s="6"/>
      <c r="X6" s="7"/>
      <c r="Y6" s="6"/>
      <c r="Z6" s="7"/>
      <c r="AA6" s="6"/>
      <c r="AB6" s="7"/>
      <c r="AC6" s="6"/>
      <c r="AD6" s="7"/>
    </row>
    <row r="7" customFormat="false" ht="12.75" hidden="false" customHeight="false" outlineLevel="0" collapsed="false">
      <c r="B7" s="4"/>
      <c r="C7" s="6" t="s">
        <v>8</v>
      </c>
      <c r="D7" s="7" t="n">
        <f aca="false">SUM(D8:D9)</f>
        <v>215.067</v>
      </c>
      <c r="H7" s="4"/>
      <c r="I7" s="6" t="s">
        <v>8</v>
      </c>
      <c r="J7" s="7" t="n">
        <v>207.98</v>
      </c>
      <c r="K7" s="8"/>
      <c r="L7" s="4"/>
      <c r="M7" s="6" t="s">
        <v>8</v>
      </c>
      <c r="N7" s="7" t="n">
        <v>4.877</v>
      </c>
      <c r="T7" s="6" t="s">
        <v>8</v>
      </c>
      <c r="U7" s="7" t="n">
        <v>2.21</v>
      </c>
      <c r="W7" s="9"/>
      <c r="X7" s="7"/>
      <c r="Y7" s="9"/>
      <c r="Z7" s="7"/>
      <c r="AA7" s="9"/>
      <c r="AB7" s="7"/>
      <c r="AC7" s="9"/>
      <c r="AD7" s="7"/>
    </row>
    <row r="8" customFormat="false" ht="12.75" hidden="false" customHeight="false" outlineLevel="0" collapsed="false">
      <c r="B8" s="4"/>
      <c r="C8" s="10" t="s">
        <v>9</v>
      </c>
      <c r="D8" s="7" t="n">
        <f aca="false">J8+N8+U8</f>
        <v>0</v>
      </c>
      <c r="H8" s="4"/>
      <c r="I8" s="10" t="s">
        <v>9</v>
      </c>
      <c r="J8" s="7" t="n">
        <v>0</v>
      </c>
      <c r="K8" s="8"/>
      <c r="L8" s="4"/>
      <c r="M8" s="10" t="s">
        <v>9</v>
      </c>
      <c r="N8" s="7" t="n">
        <v>0</v>
      </c>
      <c r="T8" s="10" t="s">
        <v>9</v>
      </c>
      <c r="U8" s="7" t="n">
        <v>0</v>
      </c>
      <c r="W8" s="9"/>
      <c r="X8" s="7"/>
      <c r="Y8" s="9"/>
      <c r="Z8" s="7"/>
      <c r="AA8" s="9"/>
      <c r="AB8" s="7"/>
      <c r="AC8" s="9"/>
      <c r="AD8" s="7"/>
    </row>
    <row r="9" customFormat="false" ht="12.75" hidden="false" customHeight="false" outlineLevel="0" collapsed="false">
      <c r="B9" s="4"/>
      <c r="C9" s="10" t="s">
        <v>10</v>
      </c>
      <c r="D9" s="7" t="n">
        <f aca="false">J9+N9+U9</f>
        <v>215.067</v>
      </c>
      <c r="H9" s="4"/>
      <c r="I9" s="10" t="s">
        <v>10</v>
      </c>
      <c r="J9" s="7" t="n">
        <v>207.98</v>
      </c>
      <c r="K9" s="8"/>
      <c r="L9" s="4"/>
      <c r="M9" s="10" t="s">
        <v>10</v>
      </c>
      <c r="N9" s="7" t="n">
        <v>4.877</v>
      </c>
      <c r="T9" s="10" t="s">
        <v>10</v>
      </c>
      <c r="U9" s="7" t="n">
        <v>2.21</v>
      </c>
      <c r="W9" s="4"/>
      <c r="X9" s="7"/>
      <c r="Y9" s="4"/>
      <c r="Z9" s="7"/>
      <c r="AA9" s="4"/>
      <c r="AB9" s="7"/>
      <c r="AC9" s="4"/>
      <c r="AD9" s="7"/>
    </row>
    <row r="10" customFormat="false" ht="12.75" hidden="false" customHeight="false" outlineLevel="0" collapsed="false">
      <c r="B10" s="4"/>
      <c r="C10" s="4"/>
      <c r="D10" s="7"/>
      <c r="H10" s="4"/>
      <c r="I10" s="4"/>
      <c r="J10" s="7"/>
      <c r="K10" s="8"/>
      <c r="L10" s="4"/>
      <c r="M10" s="4"/>
      <c r="N10" s="7"/>
      <c r="T10" s="4"/>
      <c r="U10" s="7"/>
      <c r="W10" s="4"/>
      <c r="X10" s="7"/>
      <c r="Y10" s="4"/>
      <c r="Z10" s="7"/>
      <c r="AA10" s="4"/>
      <c r="AB10" s="7"/>
      <c r="AC10" s="4"/>
      <c r="AD10" s="7"/>
    </row>
    <row r="11" customFormat="false" ht="12.75" hidden="false" customHeight="false" outlineLevel="0" collapsed="false">
      <c r="B11" s="4"/>
      <c r="C11" s="4"/>
      <c r="D11" s="7"/>
      <c r="H11" s="4"/>
      <c r="I11" s="4"/>
      <c r="J11" s="7"/>
      <c r="K11" s="8"/>
      <c r="L11" s="4"/>
      <c r="M11" s="4"/>
      <c r="N11" s="7"/>
      <c r="T11" s="4"/>
      <c r="U11" s="7"/>
      <c r="W11" s="6"/>
      <c r="X11" s="7"/>
      <c r="Y11" s="6"/>
      <c r="Z11" s="7"/>
      <c r="AA11" s="6"/>
      <c r="AB11" s="7"/>
      <c r="AC11" s="6"/>
      <c r="AD11" s="7"/>
    </row>
    <row r="12" customFormat="false" ht="12.75" hidden="false" customHeight="false" outlineLevel="0" collapsed="false">
      <c r="B12" s="4"/>
      <c r="C12" s="6" t="s">
        <v>11</v>
      </c>
      <c r="D12" s="7" t="n">
        <f aca="false">SUM(D13:D15)</f>
        <v>0</v>
      </c>
      <c r="H12" s="4"/>
      <c r="I12" s="6" t="s">
        <v>11</v>
      </c>
      <c r="J12" s="7" t="n">
        <v>0</v>
      </c>
      <c r="K12" s="8"/>
      <c r="L12" s="4"/>
      <c r="M12" s="6" t="s">
        <v>11</v>
      </c>
      <c r="N12" s="7" t="n">
        <v>0</v>
      </c>
      <c r="T12" s="6" t="s">
        <v>11</v>
      </c>
      <c r="U12" s="7" t="n">
        <v>0</v>
      </c>
      <c r="W12" s="9"/>
      <c r="X12" s="7"/>
      <c r="Y12" s="9"/>
      <c r="Z12" s="7"/>
      <c r="AA12" s="9"/>
      <c r="AB12" s="7"/>
      <c r="AC12" s="9"/>
      <c r="AD12" s="7"/>
    </row>
    <row r="13" customFormat="false" ht="25.5" hidden="false" customHeight="false" outlineLevel="0" collapsed="false">
      <c r="B13" s="4"/>
      <c r="C13" s="10" t="s">
        <v>12</v>
      </c>
      <c r="D13" s="7" t="n">
        <f aca="false">J13+N13+U13</f>
        <v>0</v>
      </c>
      <c r="H13" s="4"/>
      <c r="I13" s="10" t="s">
        <v>12</v>
      </c>
      <c r="J13" s="7" t="n">
        <v>0</v>
      </c>
      <c r="K13" s="8"/>
      <c r="L13" s="4"/>
      <c r="M13" s="10" t="s">
        <v>12</v>
      </c>
      <c r="N13" s="7" t="n">
        <v>0</v>
      </c>
      <c r="T13" s="10" t="s">
        <v>12</v>
      </c>
      <c r="U13" s="7" t="n">
        <v>0</v>
      </c>
      <c r="W13" s="9"/>
      <c r="X13" s="7"/>
      <c r="Y13" s="9"/>
      <c r="Z13" s="7"/>
      <c r="AA13" s="9"/>
      <c r="AB13" s="7"/>
      <c r="AC13" s="9"/>
      <c r="AD13" s="7"/>
    </row>
    <row r="14" customFormat="false" ht="12.75" hidden="false" customHeight="false" outlineLevel="0" collapsed="false">
      <c r="B14" s="4"/>
      <c r="C14" s="10" t="s">
        <v>13</v>
      </c>
      <c r="D14" s="7" t="n">
        <f aca="false">J14+N14+U14</f>
        <v>0</v>
      </c>
      <c r="H14" s="4"/>
      <c r="I14" s="10" t="s">
        <v>13</v>
      </c>
      <c r="J14" s="7" t="n">
        <v>0</v>
      </c>
      <c r="K14" s="8"/>
      <c r="L14" s="4"/>
      <c r="M14" s="10" t="s">
        <v>13</v>
      </c>
      <c r="N14" s="7" t="n">
        <v>0</v>
      </c>
      <c r="T14" s="10" t="s">
        <v>13</v>
      </c>
      <c r="U14" s="7" t="n">
        <v>0</v>
      </c>
      <c r="W14" s="9"/>
      <c r="X14" s="7"/>
      <c r="Y14" s="9"/>
      <c r="Z14" s="7"/>
      <c r="AA14" s="9"/>
      <c r="AB14" s="7"/>
      <c r="AC14" s="9"/>
      <c r="AD14" s="7"/>
    </row>
    <row r="15" customFormat="false" ht="12.75" hidden="false" customHeight="false" outlineLevel="0" collapsed="false">
      <c r="B15" s="4"/>
      <c r="C15" s="10" t="s">
        <v>14</v>
      </c>
      <c r="D15" s="7" t="n">
        <f aca="false">J15+N15+U15</f>
        <v>0</v>
      </c>
      <c r="H15" s="4"/>
      <c r="I15" s="10" t="s">
        <v>14</v>
      </c>
      <c r="J15" s="7" t="n">
        <v>0</v>
      </c>
      <c r="K15" s="8"/>
      <c r="L15" s="4"/>
      <c r="M15" s="10" t="s">
        <v>14</v>
      </c>
      <c r="N15" s="7" t="n">
        <v>0</v>
      </c>
      <c r="T15" s="10" t="s">
        <v>14</v>
      </c>
      <c r="U15" s="7" t="n">
        <v>0</v>
      </c>
      <c r="W15" s="11"/>
      <c r="X15" s="7"/>
      <c r="Y15" s="11"/>
      <c r="Z15" s="7"/>
      <c r="AA15" s="11"/>
      <c r="AB15" s="7"/>
      <c r="AC15" s="11"/>
      <c r="AD15" s="7"/>
    </row>
    <row r="16" customFormat="false" ht="12.75" hidden="false" customHeight="false" outlineLevel="0" collapsed="false">
      <c r="B16" s="4"/>
      <c r="C16" s="11"/>
      <c r="D16" s="7"/>
      <c r="H16" s="4"/>
      <c r="I16" s="11"/>
      <c r="J16" s="7"/>
      <c r="K16" s="8"/>
      <c r="L16" s="4"/>
      <c r="M16" s="11"/>
      <c r="N16" s="7"/>
      <c r="T16" s="11"/>
      <c r="U16" s="7"/>
      <c r="W16" s="6"/>
      <c r="X16" s="7"/>
      <c r="Y16" s="6"/>
      <c r="Z16" s="7"/>
      <c r="AA16" s="6"/>
      <c r="AB16" s="7"/>
      <c r="AC16" s="6"/>
      <c r="AD16" s="7"/>
    </row>
    <row r="17" customFormat="false" ht="12.75" hidden="false" customHeight="false" outlineLevel="0" collapsed="false">
      <c r="B17" s="4"/>
      <c r="C17" s="6" t="s">
        <v>15</v>
      </c>
      <c r="D17" s="12" t="n">
        <f aca="false">SUM(D18:D25)</f>
        <v>827.8851</v>
      </c>
      <c r="H17" s="4"/>
      <c r="I17" s="6" t="s">
        <v>15</v>
      </c>
      <c r="J17" s="12" t="n">
        <v>825.37</v>
      </c>
      <c r="K17" s="8"/>
      <c r="L17" s="4"/>
      <c r="M17" s="6" t="s">
        <v>15</v>
      </c>
      <c r="N17" s="7" t="n">
        <v>0</v>
      </c>
      <c r="T17" s="6" t="s">
        <v>15</v>
      </c>
      <c r="U17" s="7" t="n">
        <v>2.52</v>
      </c>
      <c r="W17" s="9"/>
      <c r="X17" s="7"/>
      <c r="Y17" s="9"/>
      <c r="Z17" s="7"/>
      <c r="AA17" s="9"/>
      <c r="AB17" s="7"/>
      <c r="AC17" s="9"/>
      <c r="AD17" s="7"/>
    </row>
    <row r="18" customFormat="false" ht="15" hidden="false" customHeight="true" outlineLevel="0" collapsed="false">
      <c r="B18" s="4"/>
      <c r="C18" s="10" t="s">
        <v>16</v>
      </c>
      <c r="D18" s="7" t="n">
        <f aca="false">J18+N18+U18</f>
        <v>62.19</v>
      </c>
      <c r="H18" s="4"/>
      <c r="I18" s="10" t="s">
        <v>16</v>
      </c>
      <c r="J18" s="7" t="n">
        <v>62.19</v>
      </c>
      <c r="K18" s="8"/>
      <c r="L18" s="13"/>
      <c r="M18" s="10" t="s">
        <v>16</v>
      </c>
      <c r="N18" s="7" t="n">
        <v>0</v>
      </c>
      <c r="T18" s="10" t="s">
        <v>16</v>
      </c>
      <c r="U18" s="7" t="n">
        <v>0</v>
      </c>
      <c r="W18" s="9"/>
      <c r="X18" s="7"/>
      <c r="Y18" s="9"/>
      <c r="Z18" s="7"/>
      <c r="AA18" s="9"/>
      <c r="AB18" s="7"/>
      <c r="AC18" s="9"/>
      <c r="AD18" s="7"/>
    </row>
    <row r="19" customFormat="false" ht="14.25" hidden="false" customHeight="true" outlineLevel="0" collapsed="false">
      <c r="B19" s="4"/>
      <c r="C19" s="10" t="s">
        <v>17</v>
      </c>
      <c r="D19" s="7" t="n">
        <f aca="false">J19+N19+U19</f>
        <v>0</v>
      </c>
      <c r="H19" s="4"/>
      <c r="I19" s="10" t="s">
        <v>17</v>
      </c>
      <c r="J19" s="7" t="n">
        <v>0</v>
      </c>
      <c r="K19" s="8"/>
      <c r="L19" s="4"/>
      <c r="M19" s="10" t="s">
        <v>17</v>
      </c>
      <c r="N19" s="7" t="n">
        <v>0</v>
      </c>
      <c r="T19" s="10" t="s">
        <v>17</v>
      </c>
      <c r="U19" s="7" t="n">
        <v>0</v>
      </c>
      <c r="W19" s="9"/>
      <c r="X19" s="7"/>
      <c r="Y19" s="9"/>
      <c r="Z19" s="7"/>
      <c r="AA19" s="9"/>
      <c r="AB19" s="7"/>
      <c r="AC19" s="9"/>
      <c r="AD19" s="7"/>
    </row>
    <row r="20" customFormat="false" ht="13.5" hidden="false" customHeight="true" outlineLevel="0" collapsed="false">
      <c r="B20" s="4"/>
      <c r="C20" s="10" t="s">
        <v>18</v>
      </c>
      <c r="D20" s="7" t="n">
        <f aca="false">J20+N20+U20</f>
        <v>0</v>
      </c>
      <c r="H20" s="4"/>
      <c r="I20" s="10" t="s">
        <v>18</v>
      </c>
      <c r="J20" s="7" t="n">
        <v>0</v>
      </c>
      <c r="K20" s="8"/>
      <c r="L20" s="4"/>
      <c r="M20" s="10" t="s">
        <v>18</v>
      </c>
      <c r="N20" s="7" t="n">
        <v>0</v>
      </c>
      <c r="T20" s="10" t="s">
        <v>18</v>
      </c>
      <c r="U20" s="7" t="n">
        <v>0</v>
      </c>
      <c r="W20" s="9"/>
      <c r="X20" s="7"/>
      <c r="Y20" s="9"/>
      <c r="Z20" s="7"/>
      <c r="AA20" s="9"/>
      <c r="AB20" s="7"/>
      <c r="AC20" s="9"/>
      <c r="AD20" s="7"/>
    </row>
    <row r="21" customFormat="false" ht="12.75" hidden="false" customHeight="false" outlineLevel="0" collapsed="false">
      <c r="B21" s="4"/>
      <c r="C21" s="10" t="s">
        <v>19</v>
      </c>
      <c r="D21" s="7" t="n">
        <f aca="false">J21+N21+U21</f>
        <v>0</v>
      </c>
      <c r="H21" s="4"/>
      <c r="I21" s="10" t="s">
        <v>19</v>
      </c>
      <c r="J21" s="7" t="n">
        <v>0</v>
      </c>
      <c r="K21" s="8"/>
      <c r="L21" s="4"/>
      <c r="M21" s="10" t="s">
        <v>19</v>
      </c>
      <c r="N21" s="7" t="n">
        <v>0</v>
      </c>
      <c r="T21" s="10" t="s">
        <v>19</v>
      </c>
      <c r="U21" s="7" t="n">
        <v>0</v>
      </c>
      <c r="W21" s="9"/>
      <c r="X21" s="7"/>
      <c r="Y21" s="9"/>
      <c r="Z21" s="7"/>
      <c r="AA21" s="9"/>
      <c r="AB21" s="7"/>
      <c r="AC21" s="9"/>
      <c r="AD21" s="7"/>
    </row>
    <row r="22" customFormat="false" ht="12.75" hidden="false" customHeight="false" outlineLevel="0" collapsed="false">
      <c r="B22" s="4"/>
      <c r="C22" s="10" t="s">
        <v>20</v>
      </c>
      <c r="D22" s="7" t="n">
        <f aca="false">J22+N22+U22</f>
        <v>427.59</v>
      </c>
      <c r="H22" s="4"/>
      <c r="I22" s="10" t="s">
        <v>20</v>
      </c>
      <c r="J22" s="7" t="n">
        <v>427.59</v>
      </c>
      <c r="K22" s="8"/>
      <c r="L22" s="4"/>
      <c r="M22" s="10" t="s">
        <v>20</v>
      </c>
      <c r="N22" s="7" t="n">
        <v>0</v>
      </c>
      <c r="T22" s="10" t="s">
        <v>20</v>
      </c>
      <c r="U22" s="7" t="n">
        <v>0</v>
      </c>
      <c r="W22" s="9"/>
      <c r="X22" s="7"/>
      <c r="Y22" s="9"/>
      <c r="Z22" s="7"/>
      <c r="AA22" s="9"/>
      <c r="AB22" s="7"/>
      <c r="AC22" s="9"/>
      <c r="AD22" s="7"/>
    </row>
    <row r="23" customFormat="false" ht="12.75" hidden="false" customHeight="false" outlineLevel="0" collapsed="false">
      <c r="B23" s="4"/>
      <c r="C23" s="10" t="s">
        <v>21</v>
      </c>
      <c r="D23" s="7" t="n">
        <f aca="false">J23+N23+U23</f>
        <v>335.5161</v>
      </c>
      <c r="H23" s="4"/>
      <c r="I23" s="10" t="s">
        <v>21</v>
      </c>
      <c r="J23" s="12" t="n">
        <v>333.001</v>
      </c>
      <c r="K23" s="8"/>
      <c r="L23" s="4"/>
      <c r="M23" s="10" t="s">
        <v>21</v>
      </c>
      <c r="N23" s="7" t="n">
        <v>0</v>
      </c>
      <c r="T23" s="10" t="s">
        <v>21</v>
      </c>
      <c r="U23" s="7" t="n">
        <v>2.5151</v>
      </c>
      <c r="W23" s="9"/>
      <c r="X23" s="7"/>
      <c r="Y23" s="9"/>
      <c r="Z23" s="7"/>
      <c r="AA23" s="9"/>
      <c r="AB23" s="7"/>
      <c r="AC23" s="9"/>
      <c r="AD23" s="7"/>
    </row>
    <row r="24" customFormat="false" ht="14.25" hidden="false" customHeight="true" outlineLevel="0" collapsed="false">
      <c r="B24" s="4"/>
      <c r="C24" s="10" t="s">
        <v>22</v>
      </c>
      <c r="D24" s="7" t="n">
        <f aca="false">J24+N24+U24</f>
        <v>0</v>
      </c>
      <c r="H24" s="4"/>
      <c r="I24" s="10" t="s">
        <v>22</v>
      </c>
      <c r="J24" s="7" t="n">
        <v>0</v>
      </c>
      <c r="K24" s="8"/>
      <c r="L24" s="14"/>
      <c r="M24" s="10" t="s">
        <v>22</v>
      </c>
      <c r="N24" s="7" t="n">
        <v>0</v>
      </c>
      <c r="T24" s="10" t="s">
        <v>22</v>
      </c>
      <c r="U24" s="7" t="n">
        <v>0</v>
      </c>
      <c r="W24" s="9"/>
      <c r="X24" s="7"/>
      <c r="Y24" s="9"/>
      <c r="Z24" s="7"/>
      <c r="AA24" s="9"/>
      <c r="AB24" s="7"/>
      <c r="AC24" s="9"/>
      <c r="AD24" s="7"/>
    </row>
    <row r="25" customFormat="false" ht="12.75" hidden="false" customHeight="false" outlineLevel="0" collapsed="false">
      <c r="B25" s="4"/>
      <c r="C25" s="10" t="s">
        <v>23</v>
      </c>
      <c r="D25" s="7" t="n">
        <f aca="false">J25+N25+U25</f>
        <v>2.589</v>
      </c>
      <c r="H25" s="4"/>
      <c r="I25" s="10" t="s">
        <v>23</v>
      </c>
      <c r="J25" s="7" t="n">
        <v>2.589</v>
      </c>
      <c r="K25" s="8"/>
      <c r="L25" s="14"/>
      <c r="M25" s="10" t="s">
        <v>23</v>
      </c>
      <c r="N25" s="7" t="n">
        <v>0</v>
      </c>
      <c r="T25" s="10" t="s">
        <v>23</v>
      </c>
      <c r="U25" s="7" t="n">
        <v>0</v>
      </c>
      <c r="W25" s="6"/>
      <c r="X25" s="12"/>
      <c r="Y25" s="6"/>
      <c r="Z25" s="12"/>
      <c r="AA25" s="6"/>
      <c r="AB25" s="12"/>
      <c r="AC25" s="6"/>
      <c r="AD25" s="12"/>
    </row>
    <row r="26" customFormat="false" ht="12.75" hidden="false" customHeight="false" outlineLevel="0" collapsed="false">
      <c r="B26" s="4"/>
      <c r="C26" s="6"/>
      <c r="D26" s="12"/>
      <c r="H26" s="4"/>
      <c r="I26" s="6"/>
      <c r="J26" s="12"/>
      <c r="K26" s="8"/>
      <c r="L26" s="14"/>
      <c r="M26" s="6"/>
      <c r="N26" s="12"/>
      <c r="T26" s="6"/>
      <c r="U26" s="12"/>
      <c r="W26" s="6"/>
      <c r="X26" s="7"/>
      <c r="Y26" s="6"/>
      <c r="Z26" s="7"/>
      <c r="AA26" s="6"/>
      <c r="AB26" s="7"/>
      <c r="AC26" s="6"/>
      <c r="AD26" s="7"/>
    </row>
    <row r="27" customFormat="false" ht="12.75" hidden="false" customHeight="false" outlineLevel="0" collapsed="false">
      <c r="B27" s="4"/>
      <c r="C27" s="6" t="s">
        <v>24</v>
      </c>
      <c r="D27" s="7" t="n">
        <f aca="false">SUM(D28:D29)</f>
        <v>0</v>
      </c>
      <c r="H27" s="4"/>
      <c r="I27" s="6" t="s">
        <v>24</v>
      </c>
      <c r="J27" s="7" t="n">
        <v>0</v>
      </c>
      <c r="K27" s="14"/>
      <c r="L27" s="14"/>
      <c r="M27" s="6" t="s">
        <v>24</v>
      </c>
      <c r="N27" s="7" t="n">
        <v>0</v>
      </c>
      <c r="T27" s="6" t="s">
        <v>24</v>
      </c>
      <c r="U27" s="7" t="n">
        <v>0</v>
      </c>
      <c r="W27" s="9"/>
      <c r="X27" s="7"/>
      <c r="Y27" s="9"/>
      <c r="Z27" s="7"/>
      <c r="AA27" s="9"/>
      <c r="AB27" s="7"/>
      <c r="AC27" s="9"/>
      <c r="AD27" s="7"/>
    </row>
    <row r="28" customFormat="false" ht="12.75" hidden="false" customHeight="false" outlineLevel="0" collapsed="false">
      <c r="B28" s="4"/>
      <c r="C28" s="10" t="s">
        <v>25</v>
      </c>
      <c r="D28" s="7" t="n">
        <f aca="false">J28+N28+U28</f>
        <v>0</v>
      </c>
      <c r="H28" s="4"/>
      <c r="I28" s="10" t="s">
        <v>25</v>
      </c>
      <c r="J28" s="7" t="n">
        <v>0</v>
      </c>
      <c r="K28" s="15"/>
      <c r="L28" s="16"/>
      <c r="M28" s="10" t="s">
        <v>25</v>
      </c>
      <c r="N28" s="7" t="n">
        <v>0</v>
      </c>
      <c r="T28" s="10" t="s">
        <v>25</v>
      </c>
      <c r="U28" s="7" t="n">
        <v>0</v>
      </c>
      <c r="W28" s="9"/>
      <c r="X28" s="7"/>
      <c r="Y28" s="9"/>
      <c r="Z28" s="7"/>
      <c r="AA28" s="9"/>
      <c r="AB28" s="7"/>
      <c r="AC28" s="9"/>
      <c r="AD28" s="7"/>
    </row>
    <row r="29" customFormat="false" ht="12.75" hidden="false" customHeight="false" outlineLevel="0" collapsed="false">
      <c r="B29" s="4"/>
      <c r="C29" s="10" t="s">
        <v>26</v>
      </c>
      <c r="D29" s="7" t="n">
        <f aca="false">J29+N29+U29</f>
        <v>0</v>
      </c>
      <c r="H29" s="4"/>
      <c r="I29" s="10" t="s">
        <v>26</v>
      </c>
      <c r="J29" s="7" t="n">
        <v>0</v>
      </c>
      <c r="K29" s="1"/>
      <c r="L29" s="8"/>
      <c r="M29" s="10" t="s">
        <v>26</v>
      </c>
      <c r="N29" s="7" t="n">
        <v>0</v>
      </c>
      <c r="T29" s="10" t="s">
        <v>26</v>
      </c>
      <c r="U29" s="7" t="n">
        <v>0</v>
      </c>
      <c r="W29" s="6"/>
      <c r="X29" s="1"/>
      <c r="Y29" s="6"/>
      <c r="Z29" s="1"/>
      <c r="AA29" s="6"/>
      <c r="AB29" s="1"/>
      <c r="AC29" s="6"/>
      <c r="AD29" s="1"/>
    </row>
    <row r="30" customFormat="false" ht="12.75" hidden="false" customHeight="false" outlineLevel="0" collapsed="false">
      <c r="C30" s="6"/>
      <c r="I30" s="6"/>
      <c r="M30" s="6"/>
      <c r="T30" s="6"/>
      <c r="W30" s="6"/>
      <c r="X30" s="12"/>
      <c r="Y30" s="6"/>
      <c r="Z30" s="12"/>
      <c r="AA30" s="6"/>
      <c r="AB30" s="12"/>
      <c r="AC30" s="6"/>
      <c r="AD30" s="12"/>
    </row>
    <row r="31" customFormat="false" ht="12.75" hidden="false" customHeight="false" outlineLevel="0" collapsed="false">
      <c r="C31" s="6" t="s">
        <v>27</v>
      </c>
      <c r="D31" s="12" t="n">
        <f aca="false">D3+D7+D12+D17+D27</f>
        <v>1293.5651</v>
      </c>
      <c r="I31" s="6" t="s">
        <v>27</v>
      </c>
      <c r="J31" s="12" t="n">
        <v>1278.373</v>
      </c>
      <c r="M31" s="6" t="s">
        <v>27</v>
      </c>
      <c r="N31" s="12" t="n">
        <v>9.857</v>
      </c>
      <c r="T31" s="6" t="s">
        <v>27</v>
      </c>
      <c r="U31" s="12" t="n">
        <v>5.337225</v>
      </c>
      <c r="W31" s="6"/>
      <c r="X31" s="1"/>
      <c r="Y31" s="6"/>
      <c r="Z31" s="1"/>
      <c r="AA31" s="6"/>
      <c r="AB31" s="1"/>
      <c r="AC31" s="6"/>
      <c r="AD31" s="1"/>
    </row>
    <row r="32" customFormat="false" ht="12.75" hidden="false" customHeight="false" outlineLevel="0" collapsed="false">
      <c r="C32" s="6"/>
      <c r="I32" s="6"/>
      <c r="M32" s="6"/>
      <c r="T32" s="6"/>
      <c r="W32" s="6"/>
      <c r="X32" s="1"/>
      <c r="Y32" s="6"/>
      <c r="Z32" s="1"/>
      <c r="AA32" s="6"/>
      <c r="AB32" s="1"/>
      <c r="AC32" s="6"/>
      <c r="AD32" s="1"/>
    </row>
    <row r="33" customFormat="false" ht="12.75" hidden="false" customHeight="false" outlineLevel="0" collapsed="false">
      <c r="C33" s="6" t="s">
        <v>28</v>
      </c>
      <c r="I33" s="6" t="s">
        <v>28</v>
      </c>
      <c r="M33" s="6" t="s">
        <v>28</v>
      </c>
      <c r="T33" s="6" t="s">
        <v>28</v>
      </c>
      <c r="W33" s="17"/>
      <c r="X33" s="8"/>
      <c r="Y33" s="17"/>
      <c r="Z33" s="8"/>
      <c r="AA33" s="17"/>
      <c r="AB33" s="8"/>
      <c r="AC33" s="17"/>
      <c r="AD33" s="8"/>
    </row>
    <row r="34" customFormat="false" ht="25.5" hidden="false" customHeight="false" outlineLevel="0" collapsed="false">
      <c r="C34" s="18" t="s">
        <v>29</v>
      </c>
      <c r="D34" s="8" t="n">
        <f aca="false">(D13+D17+D29)/D37</f>
        <v>0.000302778487894311</v>
      </c>
      <c r="I34" s="18" t="s">
        <v>29</v>
      </c>
      <c r="J34" s="8" t="n">
        <v>0.000316335040649035</v>
      </c>
      <c r="M34" s="18" t="s">
        <v>29</v>
      </c>
      <c r="N34" s="8" t="n">
        <v>0</v>
      </c>
      <c r="T34" s="18" t="s">
        <v>29</v>
      </c>
      <c r="U34" s="8" t="n">
        <v>0.000554719894133216</v>
      </c>
      <c r="W34" s="17"/>
      <c r="X34" s="8"/>
      <c r="Y34" s="17"/>
      <c r="Z34" s="8"/>
      <c r="AA34" s="17"/>
      <c r="AB34" s="8"/>
      <c r="AC34" s="17"/>
      <c r="AD34" s="8"/>
    </row>
    <row r="35" customFormat="false" ht="12.75" hidden="false" customHeight="false" outlineLevel="0" collapsed="false">
      <c r="C35" s="18" t="s">
        <v>30</v>
      </c>
      <c r="D35" s="8" t="n">
        <f aca="false">D31/D37</f>
        <v>0.000473089423847408</v>
      </c>
      <c r="I35" s="18" t="s">
        <v>30</v>
      </c>
      <c r="J35" s="8" t="n">
        <v>0.000489955020075396</v>
      </c>
      <c r="M35" s="18" t="s">
        <v>30</v>
      </c>
      <c r="N35" s="8" t="n">
        <v>8.17363903976118E-005</v>
      </c>
      <c r="T35" s="18" t="s">
        <v>30</v>
      </c>
      <c r="U35" s="8" t="n">
        <v>0.00117715593295104</v>
      </c>
      <c r="W35" s="6"/>
      <c r="X35" s="1"/>
      <c r="Y35" s="6"/>
      <c r="Z35" s="1"/>
      <c r="AA35" s="6"/>
      <c r="AB35" s="1"/>
      <c r="AC35" s="6"/>
      <c r="AD35" s="1"/>
    </row>
    <row r="36" customFormat="false" ht="12.75" hidden="false" customHeight="false" outlineLevel="0" collapsed="false">
      <c r="C36" s="6"/>
      <c r="I36" s="6"/>
      <c r="M36" s="6"/>
      <c r="T36" s="6"/>
      <c r="W36" s="6"/>
      <c r="X36" s="19"/>
      <c r="Y36" s="6"/>
      <c r="Z36" s="19"/>
      <c r="AA36" s="6"/>
      <c r="AB36" s="19"/>
      <c r="AC36" s="6"/>
      <c r="AD36" s="19"/>
    </row>
    <row r="37" customFormat="false" ht="12.75" hidden="false" customHeight="false" outlineLevel="0" collapsed="false">
      <c r="C37" s="6" t="s">
        <v>31</v>
      </c>
      <c r="D37" s="19" t="n">
        <f aca="false">J37+N37+U37</f>
        <v>2734293</v>
      </c>
      <c r="I37" s="6" t="s">
        <v>31</v>
      </c>
      <c r="J37" s="19" t="n">
        <v>2609164</v>
      </c>
      <c r="M37" s="6" t="s">
        <v>31</v>
      </c>
      <c r="N37" s="19" t="n">
        <v>120595</v>
      </c>
      <c r="T37" s="6" t="s">
        <v>31</v>
      </c>
      <c r="U37" s="19" t="n">
        <v>4534</v>
      </c>
      <c r="W37" s="6"/>
      <c r="X37" s="7"/>
      <c r="Y37" s="6"/>
      <c r="Z37" s="7"/>
      <c r="AA37" s="6"/>
      <c r="AB37" s="7"/>
      <c r="AC37" s="6"/>
      <c r="AD37" s="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52"/>
  <sheetViews>
    <sheetView windowProtection="false" showFormulas="false" showGridLines="true" showRowColHeaders="true" showZeros="true" rightToLeft="true" tabSelected="false" showOutlineSymbols="true" defaultGridColor="true" view="normal" topLeftCell="A13" colorId="64" zoomScale="100" zoomScaleNormal="100" zoomScalePageLayoutView="100" workbookViewId="0">
      <selection pane="topLeft" activeCell="C52" activeCellId="0" sqref="C52"/>
    </sheetView>
  </sheetViews>
  <sheetFormatPr defaultRowHeight="12.75"/>
  <cols>
    <col collapsed="false" hidden="false" max="1" min="1" style="0" width="8.28061224489796"/>
    <col collapsed="false" hidden="false" max="2" min="2" style="0" width="50.3673469387755"/>
    <col collapsed="false" hidden="false" max="3" min="3" style="0" width="15.8367346938776"/>
    <col collapsed="false" hidden="false" max="4" min="4" style="0" width="16.4081632653061"/>
    <col collapsed="false" hidden="false" max="5" min="5" style="0" width="32.530612244898"/>
    <col collapsed="false" hidden="false" max="6" min="6" style="0" width="10.1326530612245"/>
    <col collapsed="false" hidden="false" max="9" min="7" style="0" width="8.28061224489796"/>
  </cols>
  <sheetData>
    <row r="1" customFormat="false" ht="12.75" hidden="false" customHeight="false" outlineLevel="0" collapsed="false">
      <c r="A1" s="20" t="s">
        <v>0</v>
      </c>
      <c r="B1" s="20"/>
      <c r="C1" s="20"/>
      <c r="D1" s="20"/>
      <c r="E1" s="20"/>
      <c r="F1" s="21"/>
      <c r="G1" s="21"/>
      <c r="H1" s="21"/>
      <c r="I1" s="21"/>
      <c r="J1" s="21"/>
      <c r="K1" s="21"/>
      <c r="L1" s="21"/>
    </row>
    <row r="2" customFormat="false" ht="51" hidden="false" customHeight="true" outlineLevel="0" collapsed="false">
      <c r="C2" s="22" t="s">
        <v>4</v>
      </c>
      <c r="D2" s="22"/>
      <c r="E2" s="5"/>
    </row>
    <row r="3" s="1" customFormat="true" ht="12.75" hidden="false" customHeight="false" outlineLevel="0" collapsed="false">
      <c r="A3" s="4"/>
      <c r="B3" s="4" t="s">
        <v>32</v>
      </c>
      <c r="D3" s="23"/>
      <c r="E3" s="23"/>
      <c r="F3" s="23"/>
    </row>
    <row r="4" s="1" customFormat="true" ht="12.75" hidden="false" customHeight="false" outlineLevel="0" collapsed="false">
      <c r="A4" s="4"/>
      <c r="B4" s="4" t="s">
        <v>33</v>
      </c>
      <c r="C4" s="7" t="n">
        <f aca="false">SUM(C5:C7)</f>
        <v>0</v>
      </c>
      <c r="D4" s="23"/>
      <c r="E4" s="23"/>
      <c r="F4" s="23"/>
    </row>
    <row r="5" s="1" customFormat="true" ht="12.75" hidden="false" customHeight="false" outlineLevel="0" collapsed="false">
      <c r="B5" s="24" t="s">
        <v>34</v>
      </c>
      <c r="C5" s="23" t="n">
        <v>0</v>
      </c>
      <c r="D5" s="23"/>
      <c r="E5" s="23"/>
      <c r="F5" s="23"/>
    </row>
    <row r="6" s="1" customFormat="true" ht="12.75" hidden="false" customHeight="false" outlineLevel="0" collapsed="false">
      <c r="B6" s="24" t="s">
        <v>35</v>
      </c>
      <c r="C6" s="23" t="n">
        <v>0</v>
      </c>
      <c r="D6" s="23"/>
      <c r="E6" s="23"/>
      <c r="F6" s="23"/>
    </row>
    <row r="7" s="1" customFormat="true" ht="12.75" hidden="false" customHeight="false" outlineLevel="0" collapsed="false">
      <c r="B7" s="24" t="s">
        <v>36</v>
      </c>
      <c r="C7" s="23" t="n">
        <v>0</v>
      </c>
      <c r="D7" s="23"/>
      <c r="E7" s="23"/>
      <c r="F7" s="23"/>
    </row>
    <row r="8" s="1" customFormat="true" ht="12.75" hidden="false" customHeight="false" outlineLevel="0" collapsed="false">
      <c r="A8" s="4"/>
      <c r="B8" s="4" t="s">
        <v>37</v>
      </c>
      <c r="C8" s="7" t="n">
        <f aca="false">SUM(C9:C13)</f>
        <v>250.613</v>
      </c>
      <c r="D8" s="23"/>
      <c r="E8" s="23"/>
      <c r="F8" s="23"/>
    </row>
    <row r="9" s="1" customFormat="true" ht="12.75" hidden="false" customHeight="false" outlineLevel="0" collapsed="false">
      <c r="A9" s="4"/>
      <c r="B9" s="24" t="s">
        <v>38</v>
      </c>
      <c r="C9" s="23" t="n">
        <f aca="false">180.16+4.98+0.37</f>
        <v>185.51</v>
      </c>
      <c r="D9" s="23"/>
      <c r="E9" s="23"/>
      <c r="F9" s="23"/>
    </row>
    <row r="10" s="1" customFormat="true" ht="12.75" hidden="false" customHeight="false" outlineLevel="0" collapsed="false">
      <c r="A10" s="4"/>
      <c r="B10" s="24" t="s">
        <v>39</v>
      </c>
      <c r="C10" s="23" t="n">
        <f aca="false">48609/1000+0.24</f>
        <v>48.849</v>
      </c>
      <c r="D10" s="23"/>
      <c r="E10" s="23"/>
      <c r="F10" s="23"/>
    </row>
    <row r="11" s="1" customFormat="true" ht="12.75" hidden="false" customHeight="false" outlineLevel="0" collapsed="false">
      <c r="A11" s="4"/>
      <c r="B11" s="25" t="s">
        <v>40</v>
      </c>
      <c r="C11" s="23" t="n">
        <f aca="false">15550/1000</f>
        <v>15.55</v>
      </c>
      <c r="D11" s="23"/>
      <c r="E11" s="23"/>
      <c r="F11" s="23"/>
    </row>
    <row r="12" s="1" customFormat="true" ht="12.75" hidden="false" customHeight="false" outlineLevel="0" collapsed="false">
      <c r="A12" s="4"/>
      <c r="B12" s="25" t="s">
        <v>41</v>
      </c>
      <c r="C12" s="23" t="n">
        <f aca="false">704/1000</f>
        <v>0.704</v>
      </c>
      <c r="D12" s="23"/>
      <c r="E12" s="23"/>
      <c r="F12" s="23"/>
    </row>
    <row r="13" s="1" customFormat="true" ht="12.75" hidden="false" customHeight="false" outlineLevel="0" collapsed="false">
      <c r="A13" s="4"/>
      <c r="B13" s="24" t="s">
        <v>36</v>
      </c>
      <c r="C13" s="23" t="n">
        <v>0</v>
      </c>
      <c r="D13" s="23"/>
      <c r="E13" s="23"/>
      <c r="F13" s="23"/>
    </row>
    <row r="14" customFormat="false" ht="12.75" hidden="false" customHeight="false" outlineLevel="0" collapsed="false">
      <c r="A14" s="22"/>
      <c r="B14" s="22" t="s">
        <v>42</v>
      </c>
      <c r="C14" s="7" t="n">
        <f aca="false">C8+C4</f>
        <v>250.613</v>
      </c>
      <c r="D14" s="23"/>
      <c r="E14" s="23"/>
      <c r="F14" s="23"/>
    </row>
    <row r="15" customFormat="false" ht="12.75" hidden="false" customHeight="false" outlineLevel="0" collapsed="false">
      <c r="A15" s="22"/>
      <c r="B15" s="22"/>
      <c r="C15" s="7"/>
      <c r="D15" s="23"/>
      <c r="E15" s="23"/>
      <c r="F15" s="23"/>
    </row>
    <row r="16" s="1" customFormat="true" ht="12.75" hidden="false" customHeight="false" outlineLevel="0" collapsed="false">
      <c r="A16" s="4"/>
      <c r="B16" s="4" t="s">
        <v>43</v>
      </c>
      <c r="C16" s="23"/>
      <c r="D16" s="23"/>
      <c r="E16" s="23"/>
      <c r="F16" s="23"/>
    </row>
    <row r="17" s="1" customFormat="true" ht="12.75" hidden="false" customHeight="false" outlineLevel="0" collapsed="false">
      <c r="A17" s="4"/>
      <c r="B17" s="4" t="s">
        <v>33</v>
      </c>
      <c r="C17" s="7" t="n">
        <f aca="false">SUM(C18:C20)</f>
        <v>0</v>
      </c>
      <c r="D17" s="23"/>
      <c r="E17" s="23"/>
      <c r="F17" s="23"/>
    </row>
    <row r="18" s="1" customFormat="true" ht="12.75" hidden="false" customHeight="false" outlineLevel="0" collapsed="false">
      <c r="B18" s="24" t="s">
        <v>44</v>
      </c>
      <c r="C18" s="23" t="n">
        <v>0</v>
      </c>
      <c r="D18" s="23"/>
      <c r="E18" s="23"/>
      <c r="F18" s="23"/>
    </row>
    <row r="19" s="1" customFormat="true" ht="12.75" hidden="false" customHeight="false" outlineLevel="0" collapsed="false">
      <c r="B19" s="24" t="s">
        <v>45</v>
      </c>
      <c r="C19" s="23" t="n">
        <v>0</v>
      </c>
      <c r="D19" s="23"/>
      <c r="E19" s="23"/>
      <c r="F19" s="23"/>
    </row>
    <row r="20" s="1" customFormat="true" ht="12.75" hidden="false" customHeight="false" outlineLevel="0" collapsed="false">
      <c r="B20" s="24" t="s">
        <v>36</v>
      </c>
      <c r="C20" s="23" t="n">
        <v>0</v>
      </c>
      <c r="D20" s="23"/>
      <c r="E20" s="23"/>
      <c r="F20" s="23"/>
    </row>
    <row r="21" s="1" customFormat="true" ht="12.75" hidden="false" customHeight="false" outlineLevel="0" collapsed="false">
      <c r="A21" s="4"/>
      <c r="B21" s="4" t="s">
        <v>37</v>
      </c>
      <c r="C21" s="7" t="n">
        <f aca="false">SUM(C22:C24)</f>
        <v>215.07</v>
      </c>
      <c r="D21" s="23"/>
      <c r="E21" s="23"/>
      <c r="F21" s="23"/>
    </row>
    <row r="22" customFormat="false" ht="12.75" hidden="false" customHeight="false" outlineLevel="0" collapsed="false">
      <c r="B22" s="24" t="s">
        <v>38</v>
      </c>
      <c r="C22" s="23" t="n">
        <f aca="false">207.98+4.88+2.21</f>
        <v>215.07</v>
      </c>
      <c r="D22" s="23"/>
      <c r="E22" s="23"/>
      <c r="F22" s="23"/>
    </row>
    <row r="23" s="1" customFormat="true" ht="12.75" hidden="false" customHeight="false" outlineLevel="0" collapsed="false">
      <c r="B23" s="24" t="s">
        <v>45</v>
      </c>
      <c r="C23" s="23" t="n">
        <v>0</v>
      </c>
      <c r="D23" s="23"/>
      <c r="E23" s="23"/>
      <c r="F23" s="23"/>
    </row>
    <row r="24" s="1" customFormat="true" ht="12.75" hidden="false" customHeight="false" outlineLevel="0" collapsed="false">
      <c r="B24" s="24" t="s">
        <v>36</v>
      </c>
      <c r="C24" s="23" t="n">
        <v>0</v>
      </c>
      <c r="D24" s="23"/>
      <c r="E24" s="23"/>
      <c r="F24" s="23"/>
    </row>
    <row r="25" s="1" customFormat="true" ht="12.75" hidden="false" customHeight="false" outlineLevel="0" collapsed="false">
      <c r="A25" s="4"/>
      <c r="B25" s="4" t="s">
        <v>46</v>
      </c>
      <c r="C25" s="7" t="n">
        <f aca="false">C21+C17</f>
        <v>215.07</v>
      </c>
      <c r="D25" s="23"/>
      <c r="E25" s="23"/>
      <c r="F25" s="23"/>
    </row>
    <row r="26" s="1" customFormat="true" ht="12.75" hidden="false" customHeight="false" outlineLevel="0" collapsed="false">
      <c r="A26" s="4"/>
      <c r="B26" s="4"/>
      <c r="C26" s="7"/>
      <c r="D26" s="23"/>
      <c r="E26" s="23"/>
      <c r="F26" s="23"/>
    </row>
    <row r="27" customFormat="false" ht="12.75" hidden="false" customHeight="false" outlineLevel="0" collapsed="false">
      <c r="A27" s="22"/>
      <c r="B27" s="22" t="s">
        <v>47</v>
      </c>
      <c r="C27" s="23"/>
      <c r="D27" s="23"/>
      <c r="E27" s="23"/>
      <c r="F27" s="23"/>
    </row>
    <row r="28" customFormat="false" ht="12.75" hidden="false" customHeight="false" outlineLevel="0" collapsed="false">
      <c r="A28" s="22"/>
      <c r="B28" s="24" t="s">
        <v>48</v>
      </c>
      <c r="C28" s="23" t="n">
        <v>0</v>
      </c>
      <c r="D28" s="23"/>
      <c r="E28" s="23"/>
      <c r="F28" s="23"/>
    </row>
    <row r="29" customFormat="false" ht="12.75" hidden="false" customHeight="false" outlineLevel="0" collapsed="false">
      <c r="B29" s="24" t="s">
        <v>49</v>
      </c>
      <c r="C29" s="26" t="n">
        <v>0</v>
      </c>
      <c r="D29" s="23"/>
      <c r="E29" s="23"/>
      <c r="F29" s="23"/>
    </row>
    <row r="30" customFormat="false" ht="12.75" hidden="false" customHeight="false" outlineLevel="0" collapsed="false">
      <c r="B30" s="27" t="s">
        <v>36</v>
      </c>
      <c r="C30" s="26" t="n">
        <v>0</v>
      </c>
      <c r="D30" s="23"/>
      <c r="E30" s="23"/>
      <c r="F30" s="23"/>
    </row>
    <row r="31" customFormat="false" ht="12.75" hidden="false" customHeight="false" outlineLevel="0" collapsed="false">
      <c r="A31" s="22"/>
      <c r="B31" s="22" t="s">
        <v>50</v>
      </c>
      <c r="C31" s="7" t="n">
        <f aca="false">SUM(C28:C30)</f>
        <v>0</v>
      </c>
      <c r="D31" s="23"/>
      <c r="E31" s="23"/>
      <c r="F31" s="23"/>
    </row>
    <row r="32" customFormat="false" ht="12.75" hidden="false" customHeight="false" outlineLevel="0" collapsed="false">
      <c r="A32" s="22"/>
      <c r="B32" s="22"/>
      <c r="C32" s="7"/>
      <c r="D32" s="23"/>
      <c r="E32" s="23"/>
      <c r="F32" s="23"/>
    </row>
    <row r="33" s="1" customFormat="true" ht="12.75" hidden="false" customHeight="false" outlineLevel="0" collapsed="false">
      <c r="A33" s="4"/>
      <c r="B33" s="4" t="s">
        <v>51</v>
      </c>
      <c r="C33" s="23"/>
      <c r="D33" s="23"/>
      <c r="E33" s="23"/>
      <c r="F33" s="23"/>
    </row>
    <row r="34" s="1" customFormat="true" ht="12.75" hidden="false" customHeight="false" outlineLevel="0" collapsed="false">
      <c r="B34" s="24" t="s">
        <v>48</v>
      </c>
      <c r="C34" s="23" t="n">
        <v>0</v>
      </c>
      <c r="D34" s="23"/>
      <c r="E34" s="23"/>
      <c r="F34" s="23"/>
    </row>
    <row r="35" s="1" customFormat="true" ht="12.75" hidden="false" customHeight="false" outlineLevel="0" collapsed="false">
      <c r="B35" s="24" t="s">
        <v>49</v>
      </c>
      <c r="C35" s="23" t="n">
        <v>0</v>
      </c>
      <c r="D35" s="23"/>
      <c r="E35" s="23"/>
      <c r="F35" s="23"/>
    </row>
    <row r="36" s="1" customFormat="true" ht="12.75" hidden="false" customHeight="false" outlineLevel="0" collapsed="false">
      <c r="B36" s="24" t="s">
        <v>36</v>
      </c>
      <c r="C36" s="23" t="n">
        <v>0</v>
      </c>
      <c r="D36" s="23"/>
      <c r="E36" s="23"/>
      <c r="F36" s="23"/>
    </row>
    <row r="37" customFormat="false" ht="12.75" hidden="false" customHeight="false" outlineLevel="0" collapsed="false">
      <c r="A37" s="22"/>
      <c r="B37" s="22" t="s">
        <v>52</v>
      </c>
      <c r="C37" s="7" t="n">
        <f aca="false">SUM(C34:C36)</f>
        <v>0</v>
      </c>
      <c r="D37" s="23"/>
      <c r="E37" s="23"/>
      <c r="F37" s="23"/>
    </row>
    <row r="38" customFormat="false" ht="12.75" hidden="false" customHeight="false" outlineLevel="0" collapsed="false">
      <c r="A38" s="22"/>
      <c r="B38" s="22"/>
      <c r="C38" s="7"/>
      <c r="D38" s="23"/>
      <c r="E38" s="23"/>
      <c r="F38" s="23"/>
    </row>
    <row r="39" customFormat="false" ht="12.75" hidden="false" customHeight="false" outlineLevel="0" collapsed="false">
      <c r="A39" s="22"/>
      <c r="B39" s="4" t="s">
        <v>53</v>
      </c>
      <c r="C39" s="7"/>
      <c r="D39" s="23"/>
      <c r="E39" s="23"/>
      <c r="F39" s="23"/>
    </row>
    <row r="40" customFormat="false" ht="12.75" hidden="false" customHeight="false" outlineLevel="0" collapsed="false">
      <c r="A40" s="22"/>
      <c r="B40" s="24" t="s">
        <v>48</v>
      </c>
      <c r="C40" s="26" t="n">
        <v>0</v>
      </c>
      <c r="D40" s="23"/>
      <c r="E40" s="23"/>
      <c r="F40" s="23"/>
    </row>
    <row r="41" customFormat="false" ht="12.75" hidden="false" customHeight="false" outlineLevel="0" collapsed="false">
      <c r="A41" s="22"/>
      <c r="B41" s="24" t="s">
        <v>49</v>
      </c>
      <c r="C41" s="26" t="n">
        <v>0</v>
      </c>
      <c r="D41" s="23"/>
      <c r="E41" s="23"/>
      <c r="F41" s="23"/>
    </row>
    <row r="42" customFormat="false" ht="12.75" hidden="false" customHeight="false" outlineLevel="0" collapsed="false">
      <c r="A42" s="22"/>
      <c r="B42" s="24" t="s">
        <v>36</v>
      </c>
      <c r="C42" s="26" t="n">
        <v>0</v>
      </c>
      <c r="D42" s="23"/>
      <c r="E42" s="23"/>
      <c r="F42" s="23"/>
    </row>
    <row r="43" customFormat="false" ht="12.75" hidden="false" customHeight="false" outlineLevel="0" collapsed="false">
      <c r="A43" s="22"/>
      <c r="B43" s="22" t="s">
        <v>54</v>
      </c>
      <c r="C43" s="7" t="n">
        <f aca="false">SUM(C40:C42)</f>
        <v>0</v>
      </c>
      <c r="D43" s="23"/>
      <c r="E43" s="23"/>
      <c r="F43" s="23"/>
    </row>
    <row r="44" customFormat="false" ht="12.75" hidden="false" customHeight="false" outlineLevel="0" collapsed="false">
      <c r="A44" s="22"/>
      <c r="B44" s="22"/>
      <c r="C44" s="7"/>
      <c r="D44" s="23"/>
      <c r="E44" s="23"/>
      <c r="F44" s="23"/>
    </row>
    <row r="45" customFormat="false" ht="12.75" hidden="false" customHeight="false" outlineLevel="0" collapsed="false">
      <c r="A45" s="22"/>
      <c r="B45" s="24" t="s">
        <v>48</v>
      </c>
      <c r="C45" s="26" t="n">
        <v>0</v>
      </c>
      <c r="D45" s="23"/>
      <c r="E45" s="23"/>
      <c r="F45" s="23"/>
    </row>
    <row r="46" customFormat="false" ht="12.75" hidden="false" customHeight="false" outlineLevel="0" collapsed="false">
      <c r="A46" s="22"/>
      <c r="B46" s="24" t="s">
        <v>49</v>
      </c>
      <c r="C46" s="26" t="n">
        <v>0</v>
      </c>
      <c r="D46" s="23"/>
      <c r="E46" s="23"/>
      <c r="F46" s="23"/>
    </row>
    <row r="47" customFormat="false" ht="12.75" hidden="false" customHeight="false" outlineLevel="0" collapsed="false">
      <c r="A47" s="22"/>
      <c r="B47" s="24" t="s">
        <v>36</v>
      </c>
      <c r="C47" s="26" t="n">
        <v>0</v>
      </c>
      <c r="D47" s="23"/>
      <c r="E47" s="23"/>
      <c r="F47" s="23"/>
    </row>
    <row r="48" customFormat="false" ht="12.75" hidden="false" customHeight="false" outlineLevel="0" collapsed="false">
      <c r="A48" s="22"/>
      <c r="B48" s="22" t="s">
        <v>55</v>
      </c>
      <c r="C48" s="7" t="n">
        <f aca="false">SUM(C45:C47)</f>
        <v>0</v>
      </c>
      <c r="D48" s="23"/>
      <c r="E48" s="23"/>
      <c r="F48" s="23"/>
    </row>
    <row r="49" customFormat="false" ht="12.75" hidden="false" customHeight="false" outlineLevel="0" collapsed="false">
      <c r="A49" s="22"/>
      <c r="B49" s="22"/>
      <c r="C49" s="7"/>
      <c r="D49" s="23"/>
      <c r="E49" s="23"/>
      <c r="F49" s="23"/>
    </row>
    <row r="50" s="1" customFormat="true" ht="12.75" hidden="false" customHeight="false" outlineLevel="0" collapsed="false">
      <c r="A50" s="4"/>
      <c r="B50" s="4" t="s">
        <v>56</v>
      </c>
      <c r="C50" s="7" t="n">
        <f aca="false">C14+C25+C31+C37+C43+C48</f>
        <v>465.683</v>
      </c>
      <c r="D50" s="23"/>
      <c r="E50" s="23"/>
      <c r="F50" s="23"/>
    </row>
    <row r="51" s="1" customFormat="true" ht="12.75" hidden="false" customHeight="false" outlineLevel="0" collapsed="false">
      <c r="A51" s="4"/>
      <c r="B51" s="4" t="s">
        <v>57</v>
      </c>
      <c r="C51" s="12" t="n">
        <f aca="false">'סך התשלומים ששולמו בגין כל סוג'!D37</f>
        <v>2734293</v>
      </c>
      <c r="D51" s="23"/>
      <c r="E51" s="23"/>
      <c r="F51" s="23"/>
    </row>
    <row r="52" customFormat="false" ht="12.75" hidden="false" customHeight="false" outlineLevel="0" collapsed="false">
      <c r="B52" s="4"/>
      <c r="C52" s="28" t="s">
        <v>58</v>
      </c>
      <c r="D52" s="23"/>
      <c r="E52" s="23"/>
      <c r="F52" s="23"/>
    </row>
  </sheetData>
  <mergeCells count="1">
    <mergeCell ref="A1:E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62"/>
  <sheetViews>
    <sheetView windowProtection="false" showFormulas="false" showGridLines="true" showRowColHeaders="true" showZeros="true" rightToLeft="true" tabSelected="false" showOutlineSymbols="true" defaultGridColor="true" view="normal" topLeftCell="A31" colorId="64" zoomScale="100" zoomScaleNormal="100" zoomScalePageLayoutView="100" workbookViewId="0">
      <selection pane="topLeft" activeCell="C63" activeCellId="0" sqref="C63"/>
    </sheetView>
  </sheetViews>
  <sheetFormatPr defaultRowHeight="12.75"/>
  <cols>
    <col collapsed="false" hidden="false" max="1" min="1" style="0" width="11.1326530612245"/>
    <col collapsed="false" hidden="false" max="2" min="2" style="0" width="43.8112244897959"/>
    <col collapsed="false" hidden="false" max="3" min="3" style="1" width="16.5510204081633"/>
    <col collapsed="false" hidden="false" max="4" min="4" style="0" width="16.4081632653061"/>
    <col collapsed="false" hidden="false" max="5" min="5" style="0" width="39.8112244897959"/>
    <col collapsed="false" hidden="false" max="6" min="6" style="0" width="16.9795918367347"/>
    <col collapsed="false" hidden="false" max="8" min="8" style="0" width="13.8418367346939"/>
    <col collapsed="false" hidden="false" max="9" min="9" style="29" width="11.2755102040816"/>
  </cols>
  <sheetData>
    <row r="1" s="1" customFormat="true" ht="12.75" hidden="false" customHeight="false" outlineLevel="0" collapsed="false">
      <c r="A1" s="20" t="s">
        <v>0</v>
      </c>
      <c r="B1" s="20"/>
      <c r="C1" s="20"/>
      <c r="D1" s="20"/>
      <c r="E1" s="20"/>
      <c r="F1" s="30"/>
      <c r="G1" s="30"/>
      <c r="H1" s="30"/>
      <c r="I1" s="29"/>
      <c r="J1" s="30"/>
      <c r="K1" s="30"/>
      <c r="L1" s="30"/>
    </row>
    <row r="2" s="1" customFormat="true" ht="49.5" hidden="false" customHeight="true" outlineLevel="0" collapsed="false">
      <c r="C2" s="4" t="s">
        <v>4</v>
      </c>
      <c r="D2" s="4"/>
      <c r="E2" s="5"/>
      <c r="F2" s="4"/>
      <c r="I2" s="29"/>
    </row>
    <row r="3" s="1" customFormat="true" ht="12.75" hidden="false" customHeight="false" outlineLevel="0" collapsed="false">
      <c r="A3" s="4"/>
      <c r="B3" s="4" t="s">
        <v>59</v>
      </c>
      <c r="I3" s="29"/>
    </row>
    <row r="4" s="1" customFormat="true" ht="12" hidden="false" customHeight="true" outlineLevel="0" collapsed="false">
      <c r="B4" s="27" t="s">
        <v>60</v>
      </c>
      <c r="C4" s="23" t="n">
        <f aca="false">((58244+3946)/1000)</f>
        <v>62.19</v>
      </c>
      <c r="D4" s="8"/>
      <c r="E4" s="31"/>
      <c r="I4" s="29"/>
    </row>
    <row r="5" s="1" customFormat="true" ht="12" hidden="false" customHeight="true" outlineLevel="0" collapsed="false">
      <c r="B5" s="24" t="s">
        <v>49</v>
      </c>
      <c r="C5" s="23" t="n">
        <v>0</v>
      </c>
      <c r="D5" s="8"/>
      <c r="E5" s="31"/>
      <c r="I5" s="29"/>
    </row>
    <row r="6" s="1" customFormat="true" ht="12" hidden="false" customHeight="true" outlineLevel="0" collapsed="false">
      <c r="B6" s="27" t="s">
        <v>36</v>
      </c>
      <c r="C6" s="23" t="n">
        <v>0</v>
      </c>
      <c r="D6" s="8"/>
      <c r="E6" s="31"/>
      <c r="I6" s="29"/>
    </row>
    <row r="7" customFormat="false" ht="12.75" hidden="false" customHeight="false" outlineLevel="0" collapsed="false">
      <c r="A7" s="22"/>
      <c r="B7" s="22" t="s">
        <v>61</v>
      </c>
      <c r="C7" s="7" t="n">
        <f aca="false">SUM(C4:C6)</f>
        <v>62.19</v>
      </c>
      <c r="D7" s="8"/>
      <c r="E7" s="23"/>
    </row>
    <row r="8" customFormat="false" ht="12.75" hidden="false" customHeight="false" outlineLevel="0" collapsed="false">
      <c r="A8" s="22"/>
      <c r="B8" s="22"/>
      <c r="C8" s="7"/>
      <c r="D8" s="8"/>
      <c r="E8" s="23"/>
    </row>
    <row r="9" s="1" customFormat="true" ht="12.75" hidden="false" customHeight="false" outlineLevel="0" collapsed="false">
      <c r="A9" s="4"/>
      <c r="B9" s="4" t="s">
        <v>62</v>
      </c>
      <c r="C9" s="23"/>
      <c r="D9" s="8"/>
      <c r="E9" s="32"/>
      <c r="I9" s="29"/>
    </row>
    <row r="10" s="1" customFormat="true" ht="12.75" hidden="false" customHeight="false" outlineLevel="0" collapsed="false">
      <c r="B10" s="24" t="s">
        <v>63</v>
      </c>
      <c r="C10" s="23" t="n">
        <v>0</v>
      </c>
      <c r="D10" s="8"/>
      <c r="I10" s="29"/>
    </row>
    <row r="11" s="1" customFormat="true" ht="12.75" hidden="false" customHeight="false" outlineLevel="0" collapsed="false">
      <c r="B11" s="24" t="s">
        <v>64</v>
      </c>
      <c r="C11" s="23" t="n">
        <v>0</v>
      </c>
      <c r="D11" s="8"/>
      <c r="I11" s="29"/>
    </row>
    <row r="12" s="1" customFormat="true" ht="12.75" hidden="false" customHeight="false" outlineLevel="0" collapsed="false">
      <c r="B12" s="24" t="s">
        <v>36</v>
      </c>
      <c r="C12" s="23" t="n">
        <v>0</v>
      </c>
      <c r="D12" s="8"/>
      <c r="I12" s="29"/>
    </row>
    <row r="13" s="1" customFormat="true" ht="12.75" hidden="false" customHeight="false" outlineLevel="0" collapsed="false">
      <c r="A13" s="4"/>
      <c r="B13" s="4" t="s">
        <v>65</v>
      </c>
      <c r="C13" s="7" t="n">
        <f aca="false">SUM(C10:C12)</f>
        <v>0</v>
      </c>
      <c r="D13" s="8"/>
      <c r="E13" s="4"/>
      <c r="I13" s="29"/>
    </row>
    <row r="14" s="1" customFormat="true" ht="12.75" hidden="false" customHeight="false" outlineLevel="0" collapsed="false">
      <c r="A14" s="4"/>
      <c r="B14" s="4"/>
      <c r="C14" s="7"/>
      <c r="D14" s="8"/>
      <c r="E14" s="4"/>
      <c r="I14" s="29"/>
    </row>
    <row r="15" s="1" customFormat="true" ht="12.75" hidden="false" customHeight="false" outlineLevel="0" collapsed="false">
      <c r="A15" s="4"/>
      <c r="B15" s="4" t="s">
        <v>66</v>
      </c>
      <c r="C15" s="23"/>
      <c r="D15" s="8"/>
      <c r="I15" s="29"/>
    </row>
    <row r="16" s="1" customFormat="true" ht="12.75" hidden="false" customHeight="false" outlineLevel="0" collapsed="false">
      <c r="B16" s="24" t="s">
        <v>63</v>
      </c>
      <c r="C16" s="23" t="n">
        <v>0</v>
      </c>
      <c r="D16" s="8"/>
      <c r="I16" s="29"/>
    </row>
    <row r="17" s="1" customFormat="true" ht="12.75" hidden="false" customHeight="false" outlineLevel="0" collapsed="false">
      <c r="B17" s="24" t="s">
        <v>64</v>
      </c>
      <c r="C17" s="23" t="n">
        <v>0</v>
      </c>
      <c r="D17" s="8"/>
      <c r="I17" s="29"/>
    </row>
    <row r="18" s="1" customFormat="true" ht="15" hidden="false" customHeight="true" outlineLevel="0" collapsed="false">
      <c r="B18" s="24" t="s">
        <v>36</v>
      </c>
      <c r="C18" s="23" t="n">
        <v>0</v>
      </c>
      <c r="D18" s="8"/>
      <c r="E18" s="4"/>
      <c r="I18" s="29"/>
    </row>
    <row r="19" s="1" customFormat="true" ht="12.75" hidden="false" customHeight="false" outlineLevel="0" collapsed="false">
      <c r="A19" s="4"/>
      <c r="B19" s="4" t="s">
        <v>67</v>
      </c>
      <c r="C19" s="7" t="n">
        <f aca="false">SUM(C16:C18)</f>
        <v>0</v>
      </c>
      <c r="D19" s="8"/>
      <c r="E19" s="4"/>
      <c r="I19" s="29"/>
    </row>
    <row r="20" s="1" customFormat="true" ht="12.75" hidden="false" customHeight="false" outlineLevel="0" collapsed="false">
      <c r="A20" s="4"/>
      <c r="B20" s="4"/>
      <c r="C20" s="7"/>
      <c r="D20" s="8"/>
      <c r="E20" s="4"/>
      <c r="I20" s="29"/>
    </row>
    <row r="21" s="1" customFormat="true" ht="12.75" hidden="false" customHeight="false" outlineLevel="0" collapsed="false">
      <c r="A21" s="4"/>
      <c r="B21" s="4" t="s">
        <v>68</v>
      </c>
      <c r="C21" s="23"/>
      <c r="D21" s="8"/>
      <c r="I21" s="29"/>
    </row>
    <row r="22" s="1" customFormat="true" ht="12.75" hidden="false" customHeight="false" outlineLevel="0" collapsed="false">
      <c r="A22" s="4"/>
      <c r="B22" s="4" t="s">
        <v>69</v>
      </c>
      <c r="C22" s="7" t="n">
        <f aca="false">SUM(C23:C25)</f>
        <v>0</v>
      </c>
      <c r="D22" s="8"/>
      <c r="I22" s="29"/>
    </row>
    <row r="23" s="1" customFormat="true" ht="12.75" hidden="false" customHeight="false" outlineLevel="0" collapsed="false">
      <c r="B23" s="24" t="s">
        <v>70</v>
      </c>
      <c r="C23" s="23" t="n">
        <v>0</v>
      </c>
      <c r="D23" s="8"/>
      <c r="I23" s="29"/>
    </row>
    <row r="24" s="1" customFormat="true" ht="12.75" hidden="false" customHeight="false" outlineLevel="0" collapsed="false">
      <c r="B24" s="24" t="s">
        <v>71</v>
      </c>
      <c r="C24" s="23" t="n">
        <v>0</v>
      </c>
      <c r="D24" s="8"/>
      <c r="I24" s="29"/>
    </row>
    <row r="25" s="1" customFormat="true" ht="12.75" hidden="false" customHeight="false" outlineLevel="0" collapsed="false">
      <c r="B25" s="24" t="s">
        <v>36</v>
      </c>
      <c r="C25" s="23" t="n">
        <v>0</v>
      </c>
      <c r="D25" s="8"/>
      <c r="I25" s="29"/>
    </row>
    <row r="26" s="1" customFormat="true" ht="12.75" hidden="false" customHeight="false" outlineLevel="0" collapsed="false">
      <c r="A26" s="4"/>
      <c r="B26" s="4" t="s">
        <v>72</v>
      </c>
      <c r="C26" s="7" t="n">
        <f aca="false">SUM(C27:C29)</f>
        <v>2.589</v>
      </c>
      <c r="D26" s="8"/>
      <c r="I26" s="29"/>
    </row>
    <row r="27" s="1" customFormat="true" ht="12.75" hidden="false" customHeight="false" outlineLevel="0" collapsed="false">
      <c r="B27" s="33" t="s">
        <v>73</v>
      </c>
      <c r="C27" s="23" t="n">
        <f aca="false">2589/1000</f>
        <v>2.589</v>
      </c>
      <c r="D27" s="8"/>
      <c r="I27" s="29"/>
    </row>
    <row r="28" s="1" customFormat="true" ht="12.75" hidden="false" customHeight="false" outlineLevel="0" collapsed="false">
      <c r="B28" s="24" t="s">
        <v>71</v>
      </c>
      <c r="C28" s="23" t="n">
        <v>0</v>
      </c>
      <c r="D28" s="8"/>
      <c r="I28" s="29"/>
    </row>
    <row r="29" s="1" customFormat="true" ht="12.75" hidden="false" customHeight="false" outlineLevel="0" collapsed="false">
      <c r="B29" s="24" t="s">
        <v>36</v>
      </c>
      <c r="C29" s="23" t="n">
        <v>0</v>
      </c>
      <c r="D29" s="8"/>
      <c r="H29" s="15"/>
      <c r="I29" s="29"/>
    </row>
    <row r="30" s="1" customFormat="true" ht="12.75" hidden="false" customHeight="false" outlineLevel="0" collapsed="false">
      <c r="A30" s="4"/>
      <c r="B30" s="4" t="s">
        <v>74</v>
      </c>
      <c r="C30" s="7" t="n">
        <f aca="false">C26+C22</f>
        <v>2.589</v>
      </c>
      <c r="E30" s="34"/>
      <c r="I30" s="29"/>
    </row>
    <row r="31" s="1" customFormat="true" ht="12.75" hidden="false" customHeight="false" outlineLevel="0" collapsed="false">
      <c r="A31" s="4"/>
      <c r="B31" s="4"/>
      <c r="C31" s="7"/>
      <c r="E31" s="34"/>
      <c r="I31" s="29"/>
    </row>
    <row r="32" s="1" customFormat="true" ht="12.75" hidden="false" customHeight="false" outlineLevel="0" collapsed="false">
      <c r="A32" s="4"/>
      <c r="B32" s="4" t="s">
        <v>75</v>
      </c>
      <c r="C32" s="7"/>
      <c r="E32" s="14"/>
      <c r="I32" s="29"/>
    </row>
    <row r="33" s="1" customFormat="true" ht="12.75" hidden="false" customHeight="false" outlineLevel="0" collapsed="false">
      <c r="A33" s="4"/>
      <c r="B33" s="4" t="s">
        <v>76</v>
      </c>
      <c r="C33" s="12" t="n">
        <f aca="false">SUM(C34:C37)</f>
        <v>427.59</v>
      </c>
      <c r="D33" s="23"/>
      <c r="E33" s="12"/>
      <c r="I33" s="29"/>
    </row>
    <row r="34" s="1" customFormat="true" ht="12.75" hidden="false" customHeight="false" outlineLevel="0" collapsed="false">
      <c r="A34" s="4"/>
      <c r="B34" s="27" t="s">
        <v>77</v>
      </c>
      <c r="C34" s="35" t="n">
        <f aca="false">72.35+107.44</f>
        <v>179.79</v>
      </c>
      <c r="D34" s="29"/>
      <c r="E34" s="12"/>
      <c r="F34" s="0"/>
      <c r="G34" s="35"/>
      <c r="H34" s="29"/>
      <c r="I34" s="29"/>
    </row>
    <row r="35" s="1" customFormat="true" ht="12.75" hidden="false" customHeight="false" outlineLevel="0" collapsed="false">
      <c r="A35" s="4"/>
      <c r="B35" s="27" t="s">
        <v>78</v>
      </c>
      <c r="C35" s="35" t="n">
        <f aca="false">59.87+108.42</f>
        <v>168.29</v>
      </c>
      <c r="D35" s="29"/>
      <c r="E35" s="12"/>
      <c r="F35" s="0"/>
      <c r="G35" s="35"/>
      <c r="H35" s="29"/>
      <c r="I35" s="29"/>
    </row>
    <row r="36" s="1" customFormat="true" ht="12.75" hidden="false" customHeight="false" outlineLevel="0" collapsed="false">
      <c r="A36" s="4"/>
      <c r="B36" s="27" t="s">
        <v>79</v>
      </c>
      <c r="C36" s="35" t="n">
        <f aca="false">1.98+3.3</f>
        <v>5.28</v>
      </c>
      <c r="D36" s="29"/>
      <c r="E36" s="14"/>
      <c r="F36" s="0"/>
      <c r="G36" s="35"/>
      <c r="H36" s="29"/>
      <c r="I36" s="29"/>
    </row>
    <row r="37" s="1" customFormat="true" ht="12.75" hidden="false" customHeight="false" outlineLevel="0" collapsed="false">
      <c r="A37" s="4"/>
      <c r="B37" s="27" t="s">
        <v>80</v>
      </c>
      <c r="C37" s="35" t="n">
        <f aca="false">32.46+41.77</f>
        <v>74.23</v>
      </c>
      <c r="D37" s="29"/>
      <c r="E37" s="14"/>
      <c r="F37" s="0"/>
      <c r="G37" s="35"/>
      <c r="H37" s="29"/>
      <c r="I37" s="29"/>
    </row>
    <row r="38" s="1" customFormat="true" ht="12.75" hidden="false" customHeight="false" outlineLevel="0" collapsed="false">
      <c r="A38" s="4"/>
      <c r="B38" s="4" t="s">
        <v>81</v>
      </c>
      <c r="C38" s="7" t="n">
        <f aca="false">SUM(C39:C59)</f>
        <v>335.51</v>
      </c>
      <c r="D38" s="29"/>
      <c r="E38" s="14"/>
      <c r="F38" s="4"/>
      <c r="G38" s="7"/>
      <c r="H38" s="29"/>
      <c r="I38" s="29"/>
    </row>
    <row r="39" s="1" customFormat="true" ht="12.75" hidden="false" customHeight="false" outlineLevel="0" collapsed="false">
      <c r="A39" s="4"/>
      <c r="B39" s="33" t="s">
        <v>82</v>
      </c>
      <c r="C39" s="36" t="n">
        <f aca="false">(58922+59752)/1000+1.27</f>
        <v>119.944</v>
      </c>
      <c r="D39" s="29"/>
      <c r="E39" s="14"/>
      <c r="F39" s="33"/>
      <c r="G39" s="36"/>
      <c r="H39" s="29"/>
      <c r="I39" s="29"/>
    </row>
    <row r="40" s="1" customFormat="true" ht="12.75" hidden="false" customHeight="false" outlineLevel="0" collapsed="false">
      <c r="A40" s="4"/>
      <c r="B40" s="33" t="s">
        <v>83</v>
      </c>
      <c r="C40" s="36" t="n">
        <f aca="false">(728+680)/1000</f>
        <v>1.408</v>
      </c>
      <c r="D40" s="29"/>
      <c r="E40" s="14"/>
      <c r="F40" s="33"/>
      <c r="G40" s="36"/>
      <c r="H40" s="29"/>
      <c r="I40" s="29"/>
    </row>
    <row r="41" s="1" customFormat="true" ht="12.75" hidden="false" customHeight="false" outlineLevel="0" collapsed="false">
      <c r="A41" s="4"/>
      <c r="B41" s="33" t="s">
        <v>84</v>
      </c>
      <c r="C41" s="36" t="n">
        <f aca="false">(469+494)/1000</f>
        <v>0.963</v>
      </c>
      <c r="D41" s="29"/>
      <c r="E41" s="14"/>
      <c r="F41" s="33"/>
      <c r="G41" s="36"/>
      <c r="H41" s="29"/>
      <c r="I41" s="29"/>
    </row>
    <row r="42" s="1" customFormat="true" ht="12.75" hidden="false" customHeight="false" outlineLevel="0" collapsed="false">
      <c r="A42" s="4"/>
      <c r="B42" s="33" t="s">
        <v>85</v>
      </c>
      <c r="C42" s="36" t="n">
        <f aca="false">(36826+57758)/1000+0.62</f>
        <v>95.204</v>
      </c>
      <c r="D42" s="29"/>
      <c r="E42" s="14"/>
      <c r="F42" s="33"/>
      <c r="G42" s="36"/>
      <c r="H42" s="29"/>
      <c r="I42" s="29"/>
    </row>
    <row r="43" s="1" customFormat="true" ht="12.75" hidden="false" customHeight="false" outlineLevel="0" collapsed="false">
      <c r="A43" s="4"/>
      <c r="B43" s="33" t="s">
        <v>86</v>
      </c>
      <c r="C43" s="36" t="n">
        <f aca="false">(31124+23218)/1000+0.35</f>
        <v>54.692</v>
      </c>
      <c r="D43" s="29"/>
      <c r="E43" s="14"/>
      <c r="F43" s="33"/>
      <c r="G43" s="36"/>
      <c r="H43" s="29"/>
      <c r="I43" s="29"/>
    </row>
    <row r="44" s="1" customFormat="true" ht="12.75" hidden="false" customHeight="false" outlineLevel="0" collapsed="false">
      <c r="A44" s="4"/>
      <c r="B44" s="33" t="s">
        <v>87</v>
      </c>
      <c r="C44" s="36" t="n">
        <f aca="false">(4789+5088)/1000+0.2</f>
        <v>10.077</v>
      </c>
      <c r="D44" s="29"/>
      <c r="E44" s="14"/>
      <c r="F44" s="33"/>
      <c r="G44" s="36"/>
      <c r="H44" s="29"/>
      <c r="I44" s="29"/>
    </row>
    <row r="45" s="1" customFormat="true" ht="12.75" hidden="false" customHeight="false" outlineLevel="0" collapsed="false">
      <c r="A45" s="4"/>
      <c r="B45" s="33" t="s">
        <v>88</v>
      </c>
      <c r="C45" s="36" t="n">
        <f aca="false">(763+812)/1000+4/1000</f>
        <v>1.579</v>
      </c>
      <c r="D45" s="29"/>
      <c r="E45" s="14"/>
      <c r="F45" s="33"/>
      <c r="G45" s="36"/>
      <c r="H45" s="29"/>
      <c r="I45" s="29"/>
    </row>
    <row r="46" s="1" customFormat="true" ht="12.75" hidden="false" customHeight="false" outlineLevel="0" collapsed="false">
      <c r="A46" s="4"/>
      <c r="B46" s="33" t="s">
        <v>89</v>
      </c>
      <c r="C46" s="36" t="n">
        <f aca="false">(2853+2417)/1000</f>
        <v>5.27</v>
      </c>
      <c r="D46" s="29"/>
      <c r="E46" s="14"/>
      <c r="F46" s="33"/>
      <c r="G46" s="36"/>
      <c r="H46" s="29"/>
      <c r="I46" s="29"/>
    </row>
    <row r="47" s="1" customFormat="true" ht="12.75" hidden="false" customHeight="false" outlineLevel="0" collapsed="false">
      <c r="A47" s="4"/>
      <c r="B47" s="33" t="s">
        <v>90</v>
      </c>
      <c r="C47" s="36" t="n">
        <f aca="false">(3179+3307)/1000</f>
        <v>6.486</v>
      </c>
      <c r="D47" s="29"/>
      <c r="E47" s="14"/>
      <c r="F47" s="33"/>
      <c r="G47" s="36"/>
      <c r="H47" s="29"/>
      <c r="I47" s="29"/>
    </row>
    <row r="48" s="1" customFormat="true" ht="12.75" hidden="false" customHeight="false" outlineLevel="0" collapsed="false">
      <c r="A48" s="4"/>
      <c r="B48" s="33" t="s">
        <v>91</v>
      </c>
      <c r="C48" s="36" t="n">
        <f aca="false">(2220+1191)/1000</f>
        <v>3.411</v>
      </c>
      <c r="D48" s="29"/>
      <c r="E48" s="12"/>
      <c r="F48" s="33"/>
      <c r="G48" s="36"/>
      <c r="H48" s="29"/>
      <c r="I48" s="29"/>
    </row>
    <row r="49" s="1" customFormat="true" ht="12.75" hidden="false" customHeight="false" outlineLevel="0" collapsed="false">
      <c r="A49" s="4"/>
      <c r="B49" s="33" t="s">
        <v>92</v>
      </c>
      <c r="C49" s="36" t="n">
        <f aca="false">571/1000</f>
        <v>0.571</v>
      </c>
      <c r="D49" s="29"/>
      <c r="E49" s="14"/>
      <c r="F49" s="33"/>
      <c r="G49" s="36"/>
      <c r="H49" s="29"/>
      <c r="I49" s="29"/>
    </row>
    <row r="50" s="1" customFormat="true" ht="12.75" hidden="false" customHeight="false" outlineLevel="0" collapsed="false">
      <c r="A50" s="4"/>
      <c r="B50" s="33" t="s">
        <v>93</v>
      </c>
      <c r="C50" s="36" t="n">
        <f aca="false">(758+148)/1000</f>
        <v>0.906</v>
      </c>
      <c r="D50" s="29"/>
      <c r="E50" s="14"/>
      <c r="F50" s="33"/>
      <c r="G50" s="36"/>
      <c r="H50" s="29"/>
      <c r="I50" s="29"/>
    </row>
    <row r="51" s="1" customFormat="true" ht="12.75" hidden="false" customHeight="false" outlineLevel="0" collapsed="false">
      <c r="A51" s="4"/>
      <c r="B51" s="33" t="s">
        <v>94</v>
      </c>
      <c r="C51" s="36" t="n">
        <f aca="false">(333+355)/1000+0.01</f>
        <v>0.698</v>
      </c>
      <c r="D51" s="29"/>
      <c r="E51" s="14"/>
      <c r="F51" s="33"/>
      <c r="G51" s="36"/>
      <c r="H51" s="29"/>
      <c r="I51" s="29"/>
    </row>
    <row r="52" s="1" customFormat="true" ht="12.75" hidden="false" customHeight="false" outlineLevel="0" collapsed="false">
      <c r="A52" s="4"/>
      <c r="B52" s="37" t="s">
        <v>95</v>
      </c>
      <c r="C52" s="38" t="n">
        <f aca="false">(1772+1844)/1000</f>
        <v>3.616</v>
      </c>
      <c r="D52" s="29"/>
      <c r="E52" s="14"/>
      <c r="F52" s="37"/>
      <c r="G52" s="38"/>
      <c r="H52" s="29"/>
      <c r="I52" s="29"/>
    </row>
    <row r="53" s="1" customFormat="true" ht="12.75" hidden="false" customHeight="false" outlineLevel="0" collapsed="false">
      <c r="A53" s="4"/>
      <c r="B53" s="37" t="s">
        <v>96</v>
      </c>
      <c r="C53" s="36" t="n">
        <f aca="false">(1338+1307)/1000+0.01</f>
        <v>2.655</v>
      </c>
      <c r="D53" s="29"/>
      <c r="E53" s="14"/>
      <c r="F53" s="37"/>
      <c r="G53" s="36"/>
      <c r="H53" s="29"/>
      <c r="I53" s="29"/>
    </row>
    <row r="54" s="1" customFormat="true" ht="12.75" hidden="false" customHeight="false" outlineLevel="0" collapsed="false">
      <c r="A54" s="4"/>
      <c r="B54" s="37" t="s">
        <v>97</v>
      </c>
      <c r="C54" s="36" t="n">
        <f aca="false">(2860+4456)/1000+45/1000</f>
        <v>7.361</v>
      </c>
      <c r="D54" s="29"/>
      <c r="E54" s="14"/>
      <c r="F54" s="37"/>
      <c r="G54" s="36"/>
      <c r="H54" s="29"/>
      <c r="I54" s="29"/>
    </row>
    <row r="55" s="1" customFormat="true" ht="12.75" hidden="false" customHeight="false" outlineLevel="0" collapsed="false">
      <c r="A55" s="4"/>
      <c r="B55" s="37" t="s">
        <v>98</v>
      </c>
      <c r="C55" s="36" t="n">
        <f aca="false">2615/1000</f>
        <v>2.615</v>
      </c>
      <c r="D55" s="29"/>
      <c r="E55" s="14"/>
      <c r="F55" s="37"/>
      <c r="G55" s="36"/>
      <c r="H55" s="29"/>
      <c r="I55" s="29"/>
    </row>
    <row r="56" s="1" customFormat="true" ht="12.75" hidden="false" customHeight="false" outlineLevel="0" collapsed="false">
      <c r="A56" s="4"/>
      <c r="B56" s="39" t="s">
        <v>99</v>
      </c>
      <c r="C56" s="40" t="n">
        <f aca="false">(2788+3086)/1000</f>
        <v>5.874</v>
      </c>
      <c r="D56" s="29"/>
      <c r="E56" s="14"/>
      <c r="F56" s="39"/>
      <c r="G56" s="40"/>
      <c r="H56" s="29"/>
      <c r="I56" s="29"/>
    </row>
    <row r="57" s="1" customFormat="true" ht="12.75" hidden="false" customHeight="false" outlineLevel="0" collapsed="false">
      <c r="A57" s="4"/>
      <c r="B57" s="37" t="s">
        <v>100</v>
      </c>
      <c r="C57" s="40" t="n">
        <f aca="false">(2804+8041)/1000</f>
        <v>10.845</v>
      </c>
      <c r="D57" s="29"/>
      <c r="E57" s="14"/>
      <c r="F57" s="37"/>
      <c r="G57" s="40"/>
      <c r="H57" s="29"/>
      <c r="I57" s="29"/>
    </row>
    <row r="58" s="1" customFormat="true" ht="12.75" hidden="false" customHeight="false" outlineLevel="0" collapsed="false">
      <c r="A58" s="4"/>
      <c r="B58" s="39" t="s">
        <v>101</v>
      </c>
      <c r="C58" s="41" t="n">
        <f aca="false">(514+684)/1000</f>
        <v>1.198</v>
      </c>
      <c r="D58" s="29"/>
      <c r="E58" s="14"/>
      <c r="F58" s="39"/>
      <c r="G58" s="41"/>
      <c r="H58" s="29"/>
      <c r="I58" s="29"/>
    </row>
    <row r="59" s="1" customFormat="true" ht="12.75" hidden="false" customHeight="false" outlineLevel="0" collapsed="false">
      <c r="A59" s="4"/>
      <c r="B59" s="42" t="s">
        <v>102</v>
      </c>
      <c r="C59" s="23" t="n">
        <f aca="false">137/1000</f>
        <v>0.137</v>
      </c>
      <c r="D59" s="29"/>
      <c r="E59" s="14"/>
      <c r="F59" s="42"/>
      <c r="G59" s="23"/>
      <c r="H59" s="29"/>
      <c r="I59" s="29"/>
    </row>
    <row r="60" s="1" customFormat="true" ht="12.75" hidden="false" customHeight="false" outlineLevel="0" collapsed="false">
      <c r="A60" s="4"/>
      <c r="B60" s="42"/>
      <c r="C60" s="23"/>
      <c r="D60" s="29"/>
      <c r="E60" s="14"/>
      <c r="I60" s="29"/>
    </row>
    <row r="61" s="1" customFormat="true" ht="12.75" hidden="false" customHeight="false" outlineLevel="0" collapsed="false">
      <c r="A61" s="4"/>
      <c r="B61" s="4" t="s">
        <v>103</v>
      </c>
      <c r="C61" s="12" t="n">
        <f aca="false">C7+C13+C19+C30+C33+C38</f>
        <v>827.879</v>
      </c>
      <c r="D61" s="12"/>
      <c r="E61" s="14"/>
      <c r="I61" s="29"/>
    </row>
    <row r="62" s="1" customFormat="true" ht="12.75" hidden="false" customHeight="false" outlineLevel="0" collapsed="false">
      <c r="A62" s="4"/>
      <c r="B62" s="4" t="s">
        <v>57</v>
      </c>
      <c r="C62" s="12" t="n">
        <f aca="false">'סך התשלומים ששולמו בגין כל סוג'!D37</f>
        <v>2734293</v>
      </c>
      <c r="E62" s="16"/>
      <c r="I62" s="29"/>
    </row>
  </sheetData>
  <mergeCells count="1">
    <mergeCell ref="A1:E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2010-01-14T09:10:55Z</dcterms:created>
  <dc:creator>SYSTEM</dc:creator>
  <dc:description/>
  <dc:language>en-US</dc:language>
  <cp:lastModifiedBy>נאמן הדס</cp:lastModifiedBy>
  <cp:lastPrinted>2013-12-25T08:24:22Z</cp:lastPrinted>
  <dcterms:modified xsi:type="dcterms:W3CDTF">2016-07-31T12:31:39Z</dcterms:modified>
  <cp:revision>0</cp:revision>
  <dc:subject/>
  <dc:title/>
</cp:coreProperties>
</file>