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סך התשלומים ששולמו בגין כל סוג" sheetId="1" state="visible" r:id="rId2"/>
    <sheet name="פרוט עמלות והוצאות לתקופה " sheetId="2" state="visible" r:id="rId3"/>
    <sheet name="פרוט עמלות ניהול חיצוני לתקופה" sheetId="3" state="visible" r:id="rId4"/>
  </sheets>
  <definedNames>
    <definedName function="false" hidden="false" localSheetId="0" name="_xlnm.Print_Area" vbProcedure="false">'סך התשלומים ששולמו בגין כל סוג'!$F$1:$I$30</definedName>
    <definedName function="false" hidden="false" localSheetId="1" name="_xlnm.Print_Area" vbProcedure="false">'פרוט עמלות והוצאות לתקופה '!$A$1:$E$52</definedName>
    <definedName function="false" hidden="false" localSheetId="2" name="_xlnm.Print_Area" vbProcedure="false">'פרוט עמלות ניהול חיצוני לתקופה'!$A$1:$H$64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<sst xmlns="http://schemas.openxmlformats.org/spreadsheetml/2006/main" count="221" uniqueCount="105">
  <si>
    <r>
      <rPr>
        <b val="true"/>
        <sz val="10"/>
        <rFont val="DejaVu Sans"/>
        <family val="2"/>
      </rPr>
      <t xml:space="preserve">      קרן השתלמות להנדסאים וטכנאים מצרפי</t>
    </r>
    <r>
      <rPr>
        <b val="true"/>
        <sz val="10"/>
        <rFont val="Arial"/>
        <family val="2"/>
      </rPr>
      <t xml:space="preserve">- </t>
    </r>
    <r>
      <rPr>
        <b val="true"/>
        <sz val="10"/>
        <rFont val="DejaVu Sans"/>
        <family val="2"/>
      </rPr>
      <t xml:space="preserve">סך התשלומים ששולמו בגין כל סוג של הוצאה ישירה לשנה המסתיימת ביום</t>
    </r>
    <r>
      <rPr>
        <b val="true"/>
        <sz val="10"/>
        <rFont val="Arial"/>
        <family val="2"/>
      </rPr>
      <t xml:space="preserve">: 31/12/2015 </t>
    </r>
  </si>
  <si>
    <r>
      <rPr>
        <b val="true"/>
        <sz val="10"/>
        <rFont val="DejaVu Sans"/>
        <family val="2"/>
      </rPr>
      <t xml:space="preserve">     קופה </t>
    </r>
    <r>
      <rPr>
        <b val="true"/>
        <sz val="10"/>
        <rFont val="Arial"/>
        <family val="2"/>
      </rPr>
      <t xml:space="preserve">290 </t>
    </r>
    <r>
      <rPr>
        <b val="true"/>
        <sz val="10"/>
        <rFont val="DejaVu Sans"/>
        <family val="2"/>
      </rPr>
      <t xml:space="preserve">קרן השתלמות להנדסאים וטכנאים מסלול כללי</t>
    </r>
    <r>
      <rPr>
        <b val="true"/>
        <sz val="10"/>
        <rFont val="Arial"/>
        <family val="2"/>
      </rPr>
      <t xml:space="preserve">- </t>
    </r>
    <r>
      <rPr>
        <b val="true"/>
        <sz val="10"/>
        <rFont val="DejaVu Sans"/>
        <family val="2"/>
      </rPr>
      <t xml:space="preserve">סך התשלומים ששולמו בגין כל סוג של הוצאה ישירה לשנה המסתיימת ביום</t>
    </r>
    <r>
      <rPr>
        <b val="true"/>
        <sz val="10"/>
        <rFont val="Arial"/>
        <family val="2"/>
      </rPr>
      <t xml:space="preserve">: 31/12/2015 </t>
    </r>
  </si>
  <si>
    <r>
      <rPr>
        <b val="true"/>
        <sz val="10"/>
        <rFont val="DejaVu Sans"/>
        <family val="2"/>
      </rPr>
      <t xml:space="preserve">    קופה </t>
    </r>
    <r>
      <rPr>
        <b val="true"/>
        <sz val="10"/>
        <rFont val="Arial"/>
        <family val="2"/>
      </rPr>
      <t xml:space="preserve">1384 </t>
    </r>
    <r>
      <rPr>
        <b val="true"/>
        <sz val="10"/>
        <rFont val="DejaVu Sans"/>
        <family val="2"/>
      </rPr>
      <t xml:space="preserve">קרן השתלמות להנדסאים וטכנאים מסלול אגח</t>
    </r>
    <r>
      <rPr>
        <b val="true"/>
        <sz val="10"/>
        <rFont val="Arial"/>
        <family val="2"/>
      </rPr>
      <t xml:space="preserve">- </t>
    </r>
    <r>
      <rPr>
        <b val="true"/>
        <sz val="10"/>
        <rFont val="DejaVu Sans"/>
        <family val="2"/>
      </rPr>
      <t xml:space="preserve">סך התשלומים ששולמו בגין כל סוג של הוצאה ישירה לשנה המסתיימת ביום</t>
    </r>
    <r>
      <rPr>
        <b val="true"/>
        <sz val="10"/>
        <rFont val="Arial"/>
        <family val="2"/>
      </rPr>
      <t xml:space="preserve">: 31/12/2015 </t>
    </r>
  </si>
  <si>
    <r>
      <rPr>
        <b val="true"/>
        <sz val="10"/>
        <rFont val="DejaVu Sans"/>
        <family val="2"/>
      </rPr>
      <t xml:space="preserve">  קופה </t>
    </r>
    <r>
      <rPr>
        <b val="true"/>
        <sz val="10"/>
        <rFont val="Arial"/>
        <family val="2"/>
      </rPr>
      <t xml:space="preserve">1318 </t>
    </r>
    <r>
      <rPr>
        <b val="true"/>
        <sz val="10"/>
        <rFont val="DejaVu Sans"/>
        <family val="2"/>
      </rPr>
      <t xml:space="preserve">קרן השתלמות להנדסאים וטכנאים מסלול מנייתי</t>
    </r>
    <r>
      <rPr>
        <b val="true"/>
        <sz val="10"/>
        <rFont val="Arial"/>
        <family val="2"/>
      </rPr>
      <t xml:space="preserve">-  </t>
    </r>
    <r>
      <rPr>
        <b val="true"/>
        <sz val="10"/>
        <rFont val="DejaVu Sans"/>
        <family val="2"/>
      </rPr>
      <t xml:space="preserve">סך התשלומים ששולמו בגין כל סוג של הוצאה ישירה לשנה המסתיימת ביום</t>
    </r>
    <r>
      <rPr>
        <b val="true"/>
        <sz val="10"/>
        <rFont val="Arial"/>
        <family val="2"/>
      </rPr>
      <t xml:space="preserve">: 31/12/2015 </t>
    </r>
  </si>
  <si>
    <r>
      <rPr>
        <b val="true"/>
        <sz val="10"/>
        <rFont val="DejaVu Sans"/>
        <family val="2"/>
      </rPr>
      <t xml:space="preserve">אלפי ש</t>
    </r>
    <r>
      <rPr>
        <b val="true"/>
        <sz val="10"/>
        <rFont val="Arial"/>
        <family val="2"/>
      </rPr>
      <t xml:space="preserve">''</t>
    </r>
    <r>
      <rPr>
        <b val="true"/>
        <sz val="10"/>
        <rFont val="DejaVu Sans"/>
        <family val="2"/>
      </rPr>
      <t xml:space="preserve">ח</t>
    </r>
  </si>
  <si>
    <r>
      <rPr>
        <b val="true"/>
        <sz val="10"/>
        <color rgb="FF000000"/>
        <rFont val="Arial"/>
        <family val="2"/>
      </rPr>
      <t xml:space="preserve">1.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עמלות קנייה ומכירה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</si>
  <si>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עמלות קניה ומכירה לצדדים קשורים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</si>
  <si>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עמלות קנייה ומכירה לצדדים שאינם קשורים</t>
    </r>
  </si>
  <si>
    <r>
      <rPr>
        <b val="true"/>
        <sz val="10"/>
        <color rgb="FF000000"/>
        <rFont val="Arial"/>
        <family val="2"/>
      </rPr>
      <t xml:space="preserve">2.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עמלות קסטודיאן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</si>
  <si>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עמלות קסטודיאן לצדדים קשורים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</si>
  <si>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עמלות קסטודיאן לצדדים שאינם קשורים</t>
    </r>
  </si>
  <si>
    <r>
      <rPr>
        <b val="true"/>
        <sz val="10"/>
        <color rgb="FF000000"/>
        <rFont val="Arial"/>
        <family val="2"/>
      </rPr>
      <t xml:space="preserve">3.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 מהשקעות לא סחירות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</si>
  <si>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הנובעות מהשקעה בניירות ערך לא סחירים שאינם לצורך מימון פרויקטים לתשתיות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</si>
  <si>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הנובעות ממימון פרוייקטים לתשתיות</t>
    </r>
  </si>
  <si>
    <r>
      <rPr>
        <b val="true"/>
        <sz val="10"/>
        <color rgb="FF000000"/>
        <rFont val="DejaVu Sans"/>
        <family val="2"/>
      </rPr>
      <t xml:space="preserve">ג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הנובעות מהשקעה  בזכויות מקרקעין</t>
    </r>
  </si>
  <si>
    <r>
      <rPr>
        <b val="true"/>
        <sz val="10"/>
        <color rgb="FF000000"/>
        <rFont val="Arial"/>
        <family val="2"/>
      </rPr>
      <t xml:space="preserve">4.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עמלות ניהול חיצוני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</si>
  <si>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</t>
    </r>
    <r>
      <rPr>
        <b val="true"/>
        <sz val="10"/>
        <color rgb="FF000000"/>
        <rFont val="DejaVu Sans"/>
        <family val="2"/>
      </rPr>
      <t xml:space="preserve">סך תשלומים הנובעים מהשקעה בקרנות השקעה בישראל 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</si>
  <si>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הנובעים מהשקעה בקרנות השקעה בחו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ל</t>
    </r>
  </si>
  <si>
    <r>
      <rPr>
        <b val="true"/>
        <sz val="10"/>
        <color rgb="FF000000"/>
        <rFont val="DejaVu Sans"/>
        <family val="2"/>
      </rPr>
      <t xml:space="preserve">ג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למנהלי תיקים ישראלים בגין השקעה בחו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ל</t>
    </r>
  </si>
  <si>
    <r>
      <rPr>
        <b val="true"/>
        <sz val="10"/>
        <color rgb="FF000000"/>
        <rFont val="DejaVu Sans"/>
        <family val="2"/>
      </rPr>
      <t xml:space="preserve">ד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למנהלי תיקים זרים </t>
    </r>
  </si>
  <si>
    <r>
      <rPr>
        <b val="true"/>
        <sz val="10"/>
        <color rgb="FF000000"/>
        <rFont val="DejaVu Sans"/>
        <family val="2"/>
      </rPr>
      <t xml:space="preserve">ה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בגין השקעה בתעודות סל ישראליות</t>
    </r>
  </si>
  <si>
    <r>
      <rPr>
        <b val="true"/>
        <sz val="10"/>
        <color rgb="FF000000"/>
        <rFont val="DejaVu Sans"/>
        <family val="2"/>
      </rPr>
      <t xml:space="preserve">ו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בגין השקעה בתעודות סל זרות</t>
    </r>
  </si>
  <si>
    <r>
      <rPr>
        <b val="true"/>
        <sz val="10"/>
        <color rgb="FF000000"/>
        <rFont val="DejaVu Sans"/>
        <family val="2"/>
      </rPr>
      <t xml:space="preserve">ז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בגין השקעה בקרנות נאמנות ישראליות</t>
    </r>
  </si>
  <si>
    <r>
      <rPr>
        <b val="true"/>
        <sz val="10"/>
        <color rgb="FF000000"/>
        <rFont val="DejaVu Sans"/>
        <family val="2"/>
      </rPr>
      <t xml:space="preserve">ח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תשלומים בגין השקעה בקרנות נאמנות זרות</t>
    </r>
  </si>
  <si>
    <r>
      <rPr>
        <b val="true"/>
        <sz val="10"/>
        <color rgb="FF000000"/>
        <rFont val="Arial"/>
        <family val="2"/>
      </rPr>
      <t xml:space="preserve">5.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הוצאות אחרות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</si>
  <si>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בעד ניהול תביעות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</si>
  <si>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סך הוצאות בעד מתן משכנתאות</t>
    </r>
  </si>
  <si>
    <r>
      <rPr>
        <b val="true"/>
        <sz val="10"/>
        <color rgb="FF000000"/>
        <rFont val="Arial"/>
        <family val="2"/>
      </rPr>
      <t xml:space="preserve">6. </t>
    </r>
    <r>
      <rPr>
        <b val="true"/>
        <sz val="10"/>
        <color rgb="FF000000"/>
        <rFont val="DejaVu Sans"/>
        <family val="2"/>
      </rPr>
      <t xml:space="preserve">סה</t>
    </r>
    <r>
      <rPr>
        <b val="true"/>
        <sz val="10"/>
        <color rgb="FF000000"/>
        <rFont val="Arial"/>
        <family val="2"/>
      </rPr>
      <t xml:space="preserve">"</t>
    </r>
    <r>
      <rPr>
        <b val="true"/>
        <sz val="10"/>
        <color rgb="FF000000"/>
        <rFont val="DejaVu Sans"/>
        <family val="2"/>
      </rPr>
      <t xml:space="preserve">כ הוצאות ישירות</t>
    </r>
  </si>
  <si>
    <r>
      <rPr>
        <b val="true"/>
        <sz val="10"/>
        <color rgb="FF000000"/>
        <rFont val="Arial"/>
        <family val="2"/>
      </rPr>
      <t xml:space="preserve">7. </t>
    </r>
    <r>
      <rPr>
        <b val="true"/>
        <sz val="10"/>
        <color rgb="FF000000"/>
        <rFont val="DejaVu Sans"/>
        <family val="2"/>
      </rPr>
      <t xml:space="preserve">שיעור הוצאות ישירות</t>
    </r>
  </si>
  <si>
    <r>
      <rPr>
        <b val="true"/>
        <sz val="10"/>
        <color rgb="FF000000"/>
        <rFont val="DejaVu Sans"/>
        <family val="2"/>
      </rPr>
      <t xml:space="preserve">א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שיעור סך ההוצאות הישירות</t>
    </r>
    <r>
      <rPr>
        <b val="true"/>
        <sz val="10"/>
        <color rgb="FF000000"/>
        <rFont val="Arial"/>
        <family val="2"/>
      </rPr>
      <t xml:space="preserve">, </t>
    </r>
    <r>
      <rPr>
        <b val="true"/>
        <sz val="10"/>
        <color rgb="FF000000"/>
        <rFont val="DejaVu Sans"/>
        <family val="2"/>
      </rPr>
      <t xml:space="preserve">שההוצאה בגינן מוגבלת לשיעור של </t>
    </r>
    <r>
      <rPr>
        <b val="true"/>
        <sz val="10"/>
        <color rgb="FF000000"/>
        <rFont val="Arial"/>
        <family val="2"/>
      </rPr>
      <t xml:space="preserve">0.25% </t>
    </r>
    <r>
      <rPr>
        <b val="true"/>
        <sz val="10"/>
        <color rgb="FF000000"/>
        <rFont val="DejaVu Sans"/>
        <family val="2"/>
      </rPr>
      <t xml:space="preserve">מהנכסים לפי התקנות </t>
    </r>
    <r>
      <rPr>
        <b val="true"/>
        <sz val="10"/>
        <color rgb="FF000000"/>
        <rFont val="Arial"/>
        <family val="2"/>
      </rPr>
      <t xml:space="preserve">(</t>
    </r>
    <r>
      <rPr>
        <b val="true"/>
        <sz val="10"/>
        <color rgb="FF000000"/>
        <rFont val="DejaVu Sans"/>
        <family val="2"/>
      </rPr>
      <t xml:space="preserve">באחוזים</t>
    </r>
    <r>
      <rPr>
        <b val="true"/>
        <sz val="10"/>
        <color rgb="FF000000"/>
        <rFont val="Arial"/>
        <family val="2"/>
      </rPr>
      <t xml:space="preserve">)</t>
    </r>
  </si>
  <si>
    <r>
      <rPr>
        <b val="true"/>
        <sz val="10"/>
        <color rgb="FF000000"/>
        <rFont val="DejaVu Sans"/>
        <family val="2"/>
      </rPr>
      <t xml:space="preserve">ב</t>
    </r>
    <r>
      <rPr>
        <b val="true"/>
        <sz val="10"/>
        <color rgb="FF000000"/>
        <rFont val="Arial"/>
        <family val="2"/>
      </rPr>
      <t xml:space="preserve">. </t>
    </r>
    <r>
      <rPr>
        <b val="true"/>
        <sz val="10"/>
        <color rgb="FF000000"/>
        <rFont val="DejaVu Sans"/>
        <family val="2"/>
      </rPr>
      <t xml:space="preserve">שיעור סך הוצאות ישירות מסך נכסים לסוף שנה קודמת </t>
    </r>
    <r>
      <rPr>
        <b val="true"/>
        <sz val="10"/>
        <color rgb="FF000000"/>
        <rFont val="Arial"/>
        <family val="2"/>
      </rPr>
      <t xml:space="preserve">(</t>
    </r>
    <r>
      <rPr>
        <b val="true"/>
        <sz val="10"/>
        <color rgb="FF000000"/>
        <rFont val="DejaVu Sans"/>
        <family val="2"/>
      </rPr>
      <t xml:space="preserve">באחוזים</t>
    </r>
    <r>
      <rPr>
        <b val="true"/>
        <sz val="10"/>
        <color rgb="FF000000"/>
        <rFont val="Arial"/>
        <family val="2"/>
      </rPr>
      <t xml:space="preserve">)</t>
    </r>
  </si>
  <si>
    <r>
      <rPr>
        <b val="true"/>
        <sz val="10"/>
        <color rgb="FF000000"/>
        <rFont val="Arial"/>
        <family val="2"/>
      </rPr>
      <t xml:space="preserve">8. </t>
    </r>
    <r>
      <rPr>
        <b val="true"/>
        <sz val="10"/>
        <color rgb="FF000000"/>
        <rFont val="DejaVu Sans"/>
        <family val="2"/>
      </rPr>
      <t xml:space="preserve">סך נכסים לסוף שנה קודמת</t>
    </r>
  </si>
  <si>
    <r>
      <rPr>
        <b val="true"/>
        <sz val="10"/>
        <rFont val="DejaVu Sans"/>
        <family val="2"/>
      </rPr>
      <t xml:space="preserve">ברוקראז</t>
    </r>
    <r>
      <rPr>
        <b val="true"/>
        <sz val="10"/>
        <rFont val="Arial"/>
        <family val="2"/>
      </rPr>
      <t xml:space="preserve">'-</t>
    </r>
    <r>
      <rPr>
        <b val="true"/>
        <sz val="10"/>
        <rFont val="DejaVu Sans"/>
        <family val="2"/>
      </rPr>
      <t xml:space="preserve">עמלות קניה ומכירה בגין עסקאות בני</t>
    </r>
    <r>
      <rPr>
        <b val="true"/>
        <sz val="10"/>
        <rFont val="Arial"/>
        <family val="2"/>
      </rPr>
      <t xml:space="preserve">"</t>
    </r>
    <r>
      <rPr>
        <b val="true"/>
        <sz val="10"/>
        <rFont val="DejaVu Sans"/>
        <family val="2"/>
      </rPr>
      <t xml:space="preserve">ע סחירים</t>
    </r>
  </si>
  <si>
    <t xml:space="preserve">צדדים קשורים</t>
  </si>
  <si>
    <t xml:space="preserve">ברוקר א</t>
  </si>
  <si>
    <t xml:space="preserve">ברוקר ב</t>
  </si>
  <si>
    <t xml:space="preserve">אחרים</t>
  </si>
  <si>
    <t xml:space="preserve">צדדים שאינם קשורים</t>
  </si>
  <si>
    <t xml:space="preserve">פועלים סהר</t>
  </si>
  <si>
    <r>
      <rPr>
        <sz val="10"/>
        <rFont val="DejaVu Sans"/>
        <family val="2"/>
      </rPr>
      <t xml:space="preserve">ברוקר חו</t>
    </r>
    <r>
      <rPr>
        <sz val="10"/>
        <rFont val="Arial"/>
        <family val="2"/>
      </rPr>
      <t xml:space="preserve">"</t>
    </r>
    <r>
      <rPr>
        <sz val="10"/>
        <rFont val="DejaVu Sans"/>
        <family val="2"/>
      </rPr>
      <t xml:space="preserve">ל</t>
    </r>
  </si>
  <si>
    <t xml:space="preserve">בנק דיסקונט</t>
  </si>
  <si>
    <t xml:space="preserve">בנק מזרחי</t>
  </si>
  <si>
    <t xml:space="preserve">סך עמלות ברוקרז</t>
  </si>
  <si>
    <t xml:space="preserve">עמלות קסטודיאן</t>
  </si>
  <si>
    <t xml:space="preserve">קסטודיאן א</t>
  </si>
  <si>
    <t xml:space="preserve">קסטודיאן ב</t>
  </si>
  <si>
    <t xml:space="preserve">סך עמלות קסטודיאן</t>
  </si>
  <si>
    <r>
      <rPr>
        <b val="true"/>
        <sz val="10"/>
        <rFont val="DejaVu Sans"/>
        <family val="2"/>
      </rPr>
      <t xml:space="preserve">הוצאות הנובעת מהשקעה בני</t>
    </r>
    <r>
      <rPr>
        <b val="true"/>
        <sz val="10"/>
        <rFont val="Arial"/>
        <family val="2"/>
      </rPr>
      <t xml:space="preserve">"</t>
    </r>
    <r>
      <rPr>
        <b val="true"/>
        <sz val="10"/>
        <rFont val="DejaVu Sans"/>
        <family val="2"/>
      </rPr>
      <t xml:space="preserve">ע לא סחירים או ממתן הלוואה</t>
    </r>
  </si>
  <si>
    <r>
      <rPr>
        <sz val="10"/>
        <rFont val="DejaVu Sans"/>
        <family val="2"/>
      </rPr>
      <t xml:space="preserve">גוף</t>
    </r>
    <r>
      <rPr>
        <sz val="10"/>
        <rFont val="Arial"/>
        <family val="2"/>
      </rPr>
      <t xml:space="preserve">/</t>
    </r>
    <r>
      <rPr>
        <sz val="10"/>
        <rFont val="DejaVu Sans"/>
        <family val="2"/>
      </rPr>
      <t xml:space="preserve">יחיד א</t>
    </r>
    <r>
      <rPr>
        <sz val="10"/>
        <rFont val="Arial"/>
        <family val="2"/>
      </rPr>
      <t xml:space="preserve">'</t>
    </r>
  </si>
  <si>
    <r>
      <rPr>
        <sz val="10"/>
        <rFont val="DejaVu Sans"/>
        <family val="2"/>
      </rPr>
      <t xml:space="preserve">גוף</t>
    </r>
    <r>
      <rPr>
        <sz val="10"/>
        <rFont val="Arial"/>
        <family val="2"/>
      </rPr>
      <t xml:space="preserve">/</t>
    </r>
    <r>
      <rPr>
        <sz val="10"/>
        <rFont val="DejaVu Sans"/>
        <family val="2"/>
      </rPr>
      <t xml:space="preserve">יחיד ב</t>
    </r>
    <r>
      <rPr>
        <sz val="10"/>
        <rFont val="Arial"/>
        <family val="2"/>
      </rPr>
      <t xml:space="preserve">'</t>
    </r>
  </si>
  <si>
    <r>
      <rPr>
        <b val="true"/>
        <sz val="10"/>
        <rFont val="DejaVu Sans"/>
        <family val="2"/>
      </rPr>
      <t xml:space="preserve">סך הוצאות הנובעות מהשקעה בני</t>
    </r>
    <r>
      <rPr>
        <b val="true"/>
        <sz val="10"/>
        <rFont val="Arial"/>
        <family val="2"/>
      </rPr>
      <t xml:space="preserve">"</t>
    </r>
    <r>
      <rPr>
        <b val="true"/>
        <sz val="10"/>
        <rFont val="DejaVu Sans"/>
        <family val="2"/>
      </rPr>
      <t xml:space="preserve">ע לא סחירים או ממתן הלוואה</t>
    </r>
  </si>
  <si>
    <t xml:space="preserve">הוצאה הנובעת מהשקעה בזכויות מקרקעין</t>
  </si>
  <si>
    <t xml:space="preserve">סך הוצאות הנובעות מהשקעה בזכויות מקרקעין</t>
  </si>
  <si>
    <t xml:space="preserve">הוצאה הנובעת בעד ניהול תביעה או תובענה</t>
  </si>
  <si>
    <t xml:space="preserve">סך הוצאות הנובעות בעד ניהול תביעה או תובענה</t>
  </si>
  <si>
    <t xml:space="preserve">סך הוצאות בעד מתן משכנתאות</t>
  </si>
  <si>
    <t xml:space="preserve">סך הכל עמלות והוצאות</t>
  </si>
  <si>
    <t xml:space="preserve">סך הכל נכסים לסוף שנה קודמת</t>
  </si>
  <si>
    <t xml:space="preserve">                     </t>
  </si>
  <si>
    <r>
      <rPr>
        <b val="true"/>
        <sz val="10"/>
        <rFont val="DejaVu Sans"/>
        <family val="2"/>
      </rPr>
      <t xml:space="preserve">       קרן השתלמות להנדסאים וטכנאים מצרפי</t>
    </r>
    <r>
      <rPr>
        <b val="true"/>
        <sz val="10"/>
        <rFont val="Arial"/>
        <family val="2"/>
      </rPr>
      <t xml:space="preserve">- </t>
    </r>
    <r>
      <rPr>
        <b val="true"/>
        <sz val="10"/>
        <rFont val="DejaVu Sans"/>
        <family val="2"/>
      </rPr>
      <t xml:space="preserve">סך התשלומים ששולמו בגין כל סוג של הוצאה ישירה לשנה המסתיימת ביום</t>
    </r>
    <r>
      <rPr>
        <b val="true"/>
        <sz val="10"/>
        <rFont val="Arial"/>
        <family val="2"/>
      </rPr>
      <t xml:space="preserve">: 31/12/2015 </t>
    </r>
  </si>
  <si>
    <t xml:space="preserve">תשלום הנובע מהשקעה בקרנות השקעה</t>
  </si>
  <si>
    <r>
      <rPr>
        <sz val="10"/>
        <rFont val="DejaVu Sans"/>
        <family val="2"/>
      </rPr>
      <t xml:space="preserve">הליוס אנרגיה מתחדשת </t>
    </r>
    <r>
      <rPr>
        <sz val="10"/>
        <rFont val="Arial"/>
        <family val="2"/>
      </rPr>
      <t xml:space="preserve">1 </t>
    </r>
  </si>
  <si>
    <t xml:space="preserve">סך תשלומים הנובעים מהשקעה בקרנות השקעה</t>
  </si>
  <si>
    <t xml:space="preserve">תשלום למנהל תיקים ישראלי</t>
  </si>
  <si>
    <r>
      <rPr>
        <sz val="10"/>
        <rFont val="DejaVu Sans"/>
        <family val="2"/>
      </rPr>
      <t xml:space="preserve">גוף</t>
    </r>
    <r>
      <rPr>
        <sz val="10"/>
        <rFont val="Arial"/>
        <family val="2"/>
      </rPr>
      <t xml:space="preserve">/</t>
    </r>
    <r>
      <rPr>
        <sz val="10"/>
        <rFont val="DejaVu Sans"/>
        <family val="2"/>
      </rPr>
      <t xml:space="preserve">יחיד א</t>
    </r>
  </si>
  <si>
    <r>
      <rPr>
        <sz val="10"/>
        <rFont val="DejaVu Sans"/>
        <family val="2"/>
      </rPr>
      <t xml:space="preserve">גוף</t>
    </r>
    <r>
      <rPr>
        <sz val="10"/>
        <rFont val="Arial"/>
        <family val="2"/>
      </rPr>
      <t xml:space="preserve">/</t>
    </r>
    <r>
      <rPr>
        <sz val="10"/>
        <rFont val="DejaVu Sans"/>
        <family val="2"/>
      </rPr>
      <t xml:space="preserve">יחיד ב</t>
    </r>
  </si>
  <si>
    <t xml:space="preserve">סך תשלומים למנהלי תיקים ישראליים</t>
  </si>
  <si>
    <t xml:space="preserve">תשלום למנהל תיקים זר</t>
  </si>
  <si>
    <t xml:space="preserve">סך תשלום למנהלי תיקים זרים</t>
  </si>
  <si>
    <t xml:space="preserve">תשלום בגין השקעה בקרנות נאמנות</t>
  </si>
  <si>
    <t xml:space="preserve">קרן נאמנות ישראלית</t>
  </si>
  <si>
    <r>
      <rPr>
        <sz val="10"/>
        <rFont val="DejaVu Sans"/>
        <family val="2"/>
      </rPr>
      <t xml:space="preserve">מנהל קרנות א</t>
    </r>
    <r>
      <rPr>
        <sz val="10"/>
        <rFont val="Arial"/>
        <family val="2"/>
      </rPr>
      <t xml:space="preserve">'</t>
    </r>
  </si>
  <si>
    <r>
      <rPr>
        <sz val="10"/>
        <rFont val="DejaVu Sans"/>
        <family val="2"/>
      </rPr>
      <t xml:space="preserve">מנהל קרנות ב</t>
    </r>
    <r>
      <rPr>
        <sz val="10"/>
        <rFont val="Arial"/>
        <family val="2"/>
      </rPr>
      <t xml:space="preserve">'</t>
    </r>
  </si>
  <si>
    <t xml:space="preserve">קרן חוץ</t>
  </si>
  <si>
    <t xml:space="preserve">סך תשלומים בגין השקעה בקרנות נאמנות</t>
  </si>
  <si>
    <t xml:space="preserve">תשלום בגין השקעה בתעודות סל</t>
  </si>
  <si>
    <t xml:space="preserve">תעודת סל ישראלית</t>
  </si>
  <si>
    <r>
      <rPr>
        <sz val="10"/>
        <color rgb="FF000000"/>
        <rFont val="DejaVu Sans"/>
        <family val="2"/>
      </rPr>
      <t xml:space="preserve">הראל סל בע</t>
    </r>
    <r>
      <rPr>
        <sz val="10"/>
        <color rgb="FF000000"/>
        <rFont val="Arial"/>
        <family val="2"/>
      </rPr>
      <t xml:space="preserve">"</t>
    </r>
    <r>
      <rPr>
        <sz val="10"/>
        <color rgb="FF000000"/>
        <rFont val="DejaVu Sans"/>
        <family val="2"/>
      </rPr>
      <t xml:space="preserve">מ</t>
    </r>
  </si>
  <si>
    <t xml:space="preserve">פסגות</t>
  </si>
  <si>
    <t xml:space="preserve">קסם</t>
  </si>
  <si>
    <t xml:space="preserve">תכלית</t>
  </si>
  <si>
    <t xml:space="preserve">תעודת סל זרה</t>
  </si>
  <si>
    <t xml:space="preserve">EGSHARES EMERGING MARKETS </t>
  </si>
  <si>
    <t xml:space="preserve">iShares</t>
  </si>
  <si>
    <t xml:space="preserve">SPDR</t>
  </si>
  <si>
    <t xml:space="preserve">DIAMONDS</t>
  </si>
  <si>
    <t xml:space="preserve">Powershares </t>
  </si>
  <si>
    <t xml:space="preserve">VANGUARD</t>
  </si>
  <si>
    <t xml:space="preserve">WISDOMTREE</t>
  </si>
  <si>
    <t xml:space="preserve">LOXOR ETF</t>
  </si>
  <si>
    <t xml:space="preserve">NOMURA TOPIX</t>
  </si>
  <si>
    <t xml:space="preserve">Market Vectors</t>
  </si>
  <si>
    <t xml:space="preserve">FIRST TRUST</t>
  </si>
  <si>
    <t xml:space="preserve">GLOBAL X CHINA </t>
  </si>
  <si>
    <t xml:space="preserve">EMERGING GLOBAL SHARES</t>
  </si>
  <si>
    <t xml:space="preserve">DEUTSCHE X-TRACKERS</t>
  </si>
  <si>
    <t xml:space="preserve">Health Care Select</t>
  </si>
  <si>
    <t xml:space="preserve">Energy Select</t>
  </si>
  <si>
    <t xml:space="preserve">Utilities Select</t>
  </si>
  <si>
    <t xml:space="preserve">Industrial Select </t>
  </si>
  <si>
    <t xml:space="preserve">Technology Select</t>
  </si>
  <si>
    <t xml:space="preserve">AMUNDI ETF</t>
  </si>
  <si>
    <t xml:space="preserve">Financial Select</t>
  </si>
  <si>
    <t xml:space="preserve">סך הכול עמלות ניהול חיצוני</t>
  </si>
  <si>
    <t xml:space="preserve">*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</si>
</sst>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 * #,##0.00_ ;_ * \-#,##0.00_ ;_ * \-??_ ;_ @_ "/>
    <numFmt numFmtId="166" formatCode="0.00"/>
    <numFmt numFmtId="167" formatCode="0%"/>
    <numFmt numFmtId="168" formatCode="0.00%"/>
    <numFmt numFmtId="169" formatCode="_(* #,##0.00_);_(* \(#,##0.00\);_(* \-??_);_(@_)"/>
    <numFmt numFmtId="170" formatCode="0"/>
    <numFmt numFmtId="171" formatCode="#,##0.00"/>
    <numFmt numFmtId="172" formatCode="###,##0.00"/>
    <numFmt numFmtId="173" formatCode="0.00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color rgb="FF000000"/>
      <name val="Arial"/>
      <family val="2"/>
      <charset val="177"/>
    </font>
    <font>
      <b val="true"/>
      <sz val="10"/>
      <name val="DejaVu Sans"/>
      <family val="2"/>
    </font>
    <font>
      <b val="true"/>
      <sz val="10"/>
      <color rgb="FF000000"/>
      <name val="Arial"/>
      <family val="2"/>
    </font>
    <font>
      <b val="true"/>
      <sz val="10"/>
      <color rgb="FF000000"/>
      <name val="DejaVu Sans"/>
      <family val="2"/>
    </font>
    <font>
      <sz val="10"/>
      <name val="DejaVu Sans"/>
      <family val="2"/>
    </font>
    <font>
      <sz val="10"/>
      <color rgb="FF000000"/>
      <name val="DejaVu Sans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>
        <color rgb="FFFF99CC"/>
      </top>
      <bottom style="thin">
        <color rgb="FFFF99CC"/>
      </bottom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4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24" applyFont="true" applyBorder="true" applyAlignment="true" applyProtection="true">
      <alignment horizontal="right" vertical="bottom" textRotation="0" wrapText="true" indent="3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4" applyFont="true" applyBorder="true" applyAlignment="true" applyProtection="true">
      <alignment horizontal="right" vertical="bottom" textRotation="0" wrapText="true" indent="2" shrinkToFit="false"/>
      <protection locked="true" hidden="false"/>
    </xf>
    <xf numFmtId="171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4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Comma 2" xfId="20" builtinId="53" customBuiltin="true"/>
    <cellStyle name="Comma 3" xfId="21" builtinId="53" customBuiltin="true"/>
    <cellStyle name="nBold" xfId="22" builtinId="53" customBuiltin="true"/>
    <cellStyle name="Normal 2" xfId="23" builtinId="53" customBuiltin="true"/>
    <cellStyle name="Normal 3" xfId="24" builtinId="53" customBuiltin="true"/>
    <cellStyle name="Normal 4" xfId="25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O37"/>
  <sheetViews>
    <sheetView windowProtection="false" showFormulas="false" showGridLines="true" showRowColHeaders="true" showZeros="true" rightToLeft="true" tabSelected="tru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RowHeight="12.75"/>
  <cols>
    <col collapsed="false" hidden="false" max="1" min="1" style="0" width="20.9795918367347"/>
    <col collapsed="false" hidden="false" max="2" min="2" style="0" width="59.3622448979592"/>
    <col collapsed="false" hidden="false" max="3" min="3" style="1" width="33.6734693877551"/>
    <col collapsed="false" hidden="false" max="5" min="5" style="0" width="20.9795918367347"/>
    <col collapsed="false" hidden="false" max="6" min="6" style="0" width="59.3622448979592"/>
    <col collapsed="false" hidden="false" max="7" min="7" style="1" width="33.6734693877551"/>
    <col collapsed="false" hidden="false" max="8" min="8" style="0" width="18.1224489795918"/>
    <col collapsed="false" hidden="false" max="9" min="9" style="0" width="24.5408163265306"/>
    <col collapsed="false" hidden="false" max="10" min="10" style="0" width="59.3622448979592"/>
    <col collapsed="false" hidden="false" max="11" min="11" style="1" width="33.6734693877551"/>
    <col collapsed="false" hidden="false" max="13" min="13" style="0" width="25.6836734693878"/>
    <col collapsed="false" hidden="false" max="14" min="14" style="0" width="59.3622448979592"/>
    <col collapsed="false" hidden="false" max="15" min="15" style="1" width="33.6734693877551"/>
  </cols>
  <sheetData>
    <row r="1" customFormat="false" ht="12.75" hidden="false" customHeight="false" outlineLevel="0" collapsed="false">
      <c r="B1" s="2"/>
      <c r="C1" s="3" t="s">
        <v>0</v>
      </c>
      <c r="F1" s="2"/>
      <c r="G1" s="3" t="s">
        <v>1</v>
      </c>
      <c r="H1" s="2"/>
      <c r="J1" s="2"/>
      <c r="K1" s="3" t="s">
        <v>2</v>
      </c>
      <c r="N1" s="2"/>
      <c r="O1" s="3" t="s">
        <v>3</v>
      </c>
    </row>
    <row r="2" customFormat="false" ht="25.5" hidden="false" customHeight="true" outlineLevel="0" collapsed="false">
      <c r="A2" s="1"/>
      <c r="B2" s="1"/>
      <c r="C2" s="4" t="s">
        <v>4</v>
      </c>
      <c r="E2" s="1"/>
      <c r="F2" s="1"/>
      <c r="G2" s="4" t="s">
        <v>4</v>
      </c>
      <c r="H2" s="4"/>
      <c r="I2" s="1"/>
      <c r="J2" s="1"/>
      <c r="K2" s="4" t="s">
        <v>4</v>
      </c>
      <c r="M2" s="1"/>
      <c r="N2" s="1"/>
      <c r="O2" s="4" t="s">
        <v>4</v>
      </c>
    </row>
    <row r="3" customFormat="false" ht="12.75" hidden="false" customHeight="false" outlineLevel="0" collapsed="false">
      <c r="A3" s="4"/>
      <c r="B3" s="5" t="s">
        <v>5</v>
      </c>
      <c r="C3" s="6" t="n">
        <f aca="false">SUM(C4:C5)</f>
        <v>614.372</v>
      </c>
      <c r="E3" s="4"/>
      <c r="F3" s="5" t="s">
        <v>5</v>
      </c>
      <c r="G3" s="6" t="n">
        <v>606.175</v>
      </c>
      <c r="H3" s="7"/>
      <c r="I3" s="4"/>
      <c r="J3" s="5" t="s">
        <v>5</v>
      </c>
      <c r="K3" s="6" t="n">
        <f aca="false">SUM(K4:K5)</f>
        <v>6.33</v>
      </c>
      <c r="M3" s="4"/>
      <c r="N3" s="5" t="s">
        <v>5</v>
      </c>
      <c r="O3" s="6" t="n">
        <v>1.867</v>
      </c>
    </row>
    <row r="4" customFormat="false" ht="12.75" hidden="false" customHeight="false" outlineLevel="0" collapsed="false">
      <c r="A4" s="4"/>
      <c r="B4" s="8" t="s">
        <v>6</v>
      </c>
      <c r="C4" s="6" t="n">
        <f aca="false">G4+K4+O4</f>
        <v>0</v>
      </c>
      <c r="E4" s="4"/>
      <c r="F4" s="8" t="s">
        <v>6</v>
      </c>
      <c r="G4" s="6" t="n">
        <v>0</v>
      </c>
      <c r="H4" s="7"/>
      <c r="I4" s="4"/>
      <c r="J4" s="8" t="s">
        <v>6</v>
      </c>
      <c r="K4" s="6" t="n">
        <v>0</v>
      </c>
      <c r="M4" s="4"/>
      <c r="N4" s="8" t="s">
        <v>6</v>
      </c>
      <c r="O4" s="6" t="n">
        <v>0</v>
      </c>
    </row>
    <row r="5" customFormat="false" ht="12.75" hidden="false" customHeight="false" outlineLevel="0" collapsed="false">
      <c r="A5" s="4"/>
      <c r="B5" s="8" t="s">
        <v>7</v>
      </c>
      <c r="C5" s="6" t="n">
        <f aca="false">G5+K5+O5</f>
        <v>614.372</v>
      </c>
      <c r="E5" s="4"/>
      <c r="F5" s="8" t="s">
        <v>7</v>
      </c>
      <c r="G5" s="6" t="n">
        <v>606.175</v>
      </c>
      <c r="H5" s="7"/>
      <c r="I5" s="4"/>
      <c r="J5" s="8" t="s">
        <v>7</v>
      </c>
      <c r="K5" s="6" t="n">
        <v>6.33</v>
      </c>
      <c r="M5" s="4"/>
      <c r="N5" s="8" t="s">
        <v>7</v>
      </c>
      <c r="O5" s="6" t="n">
        <v>1.867</v>
      </c>
    </row>
    <row r="6" customFormat="false" ht="12.75" hidden="false" customHeight="false" outlineLevel="0" collapsed="false">
      <c r="A6" s="4"/>
      <c r="B6" s="4"/>
      <c r="C6" s="6"/>
      <c r="E6" s="4"/>
      <c r="F6" s="4"/>
      <c r="G6" s="6"/>
      <c r="H6" s="7"/>
      <c r="I6" s="4"/>
      <c r="J6" s="4"/>
      <c r="K6" s="6"/>
      <c r="M6" s="4"/>
      <c r="N6" s="4"/>
      <c r="O6" s="6"/>
    </row>
    <row r="7" customFormat="false" ht="12.75" hidden="false" customHeight="false" outlineLevel="0" collapsed="false">
      <c r="A7" s="4"/>
      <c r="B7" s="5" t="s">
        <v>8</v>
      </c>
      <c r="C7" s="6" t="n">
        <f aca="false">SUM(C8:C9)</f>
        <v>374.32</v>
      </c>
      <c r="E7" s="4"/>
      <c r="F7" s="5" t="s">
        <v>8</v>
      </c>
      <c r="G7" s="6" t="n">
        <v>359.069</v>
      </c>
      <c r="H7" s="7"/>
      <c r="I7" s="4"/>
      <c r="J7" s="5" t="s">
        <v>8</v>
      </c>
      <c r="K7" s="6" t="n">
        <f aca="false">SUM(K8:K9)</f>
        <v>8.86</v>
      </c>
      <c r="M7" s="4"/>
      <c r="N7" s="5" t="s">
        <v>8</v>
      </c>
      <c r="O7" s="6" t="n">
        <v>6.391</v>
      </c>
    </row>
    <row r="8" customFormat="false" ht="12.75" hidden="false" customHeight="false" outlineLevel="0" collapsed="false">
      <c r="A8" s="4"/>
      <c r="B8" s="8" t="s">
        <v>9</v>
      </c>
      <c r="C8" s="6" t="n">
        <f aca="false">G8+K8+O8</f>
        <v>0</v>
      </c>
      <c r="E8" s="4"/>
      <c r="F8" s="8" t="s">
        <v>9</v>
      </c>
      <c r="G8" s="6" t="n">
        <v>0</v>
      </c>
      <c r="H8" s="7"/>
      <c r="I8" s="4"/>
      <c r="J8" s="8" t="s">
        <v>9</v>
      </c>
      <c r="K8" s="6" t="n">
        <v>0</v>
      </c>
      <c r="M8" s="4"/>
      <c r="N8" s="8" t="s">
        <v>9</v>
      </c>
      <c r="O8" s="6" t="n">
        <v>0</v>
      </c>
    </row>
    <row r="9" customFormat="false" ht="12.75" hidden="false" customHeight="false" outlineLevel="0" collapsed="false">
      <c r="A9" s="4"/>
      <c r="B9" s="8" t="s">
        <v>10</v>
      </c>
      <c r="C9" s="6" t="n">
        <f aca="false">G9+K9+O9</f>
        <v>374.32</v>
      </c>
      <c r="E9" s="4"/>
      <c r="F9" s="8" t="s">
        <v>10</v>
      </c>
      <c r="G9" s="6" t="n">
        <v>359.069</v>
      </c>
      <c r="H9" s="7"/>
      <c r="I9" s="4"/>
      <c r="J9" s="8" t="s">
        <v>10</v>
      </c>
      <c r="K9" s="6" t="n">
        <v>8.86</v>
      </c>
      <c r="M9" s="4"/>
      <c r="N9" s="8" t="s">
        <v>10</v>
      </c>
      <c r="O9" s="6" t="n">
        <v>6.391</v>
      </c>
    </row>
    <row r="10" customFormat="false" ht="12.75" hidden="false" customHeight="false" outlineLevel="0" collapsed="false">
      <c r="A10" s="4"/>
      <c r="B10" s="4"/>
      <c r="C10" s="6"/>
      <c r="E10" s="4"/>
      <c r="F10" s="4"/>
      <c r="G10" s="6"/>
      <c r="H10" s="7"/>
      <c r="I10" s="4"/>
      <c r="J10" s="4"/>
      <c r="K10" s="6"/>
      <c r="M10" s="4"/>
      <c r="N10" s="4"/>
      <c r="O10" s="6"/>
    </row>
    <row r="11" customFormat="false" ht="12.75" hidden="false" customHeight="false" outlineLevel="0" collapsed="false">
      <c r="A11" s="4"/>
      <c r="B11" s="4"/>
      <c r="C11" s="6"/>
      <c r="E11" s="4"/>
      <c r="F11" s="4"/>
      <c r="G11" s="6"/>
      <c r="H11" s="7"/>
      <c r="I11" s="4"/>
      <c r="J11" s="4"/>
      <c r="K11" s="6"/>
      <c r="M11" s="4"/>
      <c r="N11" s="4"/>
      <c r="O11" s="6"/>
    </row>
    <row r="12" customFormat="false" ht="12.75" hidden="false" customHeight="false" outlineLevel="0" collapsed="false">
      <c r="A12" s="4"/>
      <c r="B12" s="5" t="s">
        <v>11</v>
      </c>
      <c r="C12" s="6" t="n">
        <f aca="false">SUM(C13:C15)</f>
        <v>0</v>
      </c>
      <c r="E12" s="4"/>
      <c r="F12" s="5" t="s">
        <v>11</v>
      </c>
      <c r="G12" s="6" t="n">
        <v>0</v>
      </c>
      <c r="H12" s="7"/>
      <c r="I12" s="4"/>
      <c r="J12" s="5" t="s">
        <v>11</v>
      </c>
      <c r="K12" s="6" t="n">
        <f aca="false">SUM(K13:K15)</f>
        <v>0</v>
      </c>
      <c r="M12" s="4"/>
      <c r="N12" s="5" t="s">
        <v>11</v>
      </c>
      <c r="O12" s="6" t="n">
        <v>0</v>
      </c>
    </row>
    <row r="13" customFormat="false" ht="25.5" hidden="false" customHeight="false" outlineLevel="0" collapsed="false">
      <c r="A13" s="4"/>
      <c r="B13" s="8" t="s">
        <v>12</v>
      </c>
      <c r="C13" s="6" t="n">
        <f aca="false">G13+K13+O13</f>
        <v>0</v>
      </c>
      <c r="E13" s="4"/>
      <c r="F13" s="8" t="s">
        <v>12</v>
      </c>
      <c r="G13" s="6" t="n">
        <v>0</v>
      </c>
      <c r="H13" s="7"/>
      <c r="I13" s="4"/>
      <c r="J13" s="8" t="s">
        <v>12</v>
      </c>
      <c r="K13" s="6" t="n">
        <v>0</v>
      </c>
      <c r="M13" s="4"/>
      <c r="N13" s="8" t="s">
        <v>12</v>
      </c>
      <c r="O13" s="6" t="n">
        <v>0</v>
      </c>
    </row>
    <row r="14" customFormat="false" ht="12.75" hidden="false" customHeight="false" outlineLevel="0" collapsed="false">
      <c r="A14" s="4"/>
      <c r="B14" s="8" t="s">
        <v>13</v>
      </c>
      <c r="C14" s="6" t="n">
        <f aca="false">G14+K14+O14</f>
        <v>0</v>
      </c>
      <c r="E14" s="4"/>
      <c r="F14" s="8" t="s">
        <v>13</v>
      </c>
      <c r="G14" s="6" t="n">
        <v>0</v>
      </c>
      <c r="H14" s="7"/>
      <c r="I14" s="4"/>
      <c r="J14" s="8" t="s">
        <v>13</v>
      </c>
      <c r="K14" s="6" t="n">
        <v>0</v>
      </c>
      <c r="M14" s="4"/>
      <c r="N14" s="8" t="s">
        <v>13</v>
      </c>
      <c r="O14" s="6" t="n">
        <v>0</v>
      </c>
    </row>
    <row r="15" customFormat="false" ht="12.75" hidden="false" customHeight="false" outlineLevel="0" collapsed="false">
      <c r="A15" s="4"/>
      <c r="B15" s="8" t="s">
        <v>14</v>
      </c>
      <c r="C15" s="6" t="n">
        <f aca="false">G15+K15+O15</f>
        <v>0</v>
      </c>
      <c r="E15" s="4"/>
      <c r="F15" s="8" t="s">
        <v>14</v>
      </c>
      <c r="G15" s="6" t="n">
        <v>0</v>
      </c>
      <c r="H15" s="7"/>
      <c r="I15" s="4"/>
      <c r="J15" s="8" t="s">
        <v>14</v>
      </c>
      <c r="K15" s="6" t="n">
        <v>0</v>
      </c>
      <c r="M15" s="4"/>
      <c r="N15" s="8" t="s">
        <v>14</v>
      </c>
      <c r="O15" s="6" t="n">
        <v>0</v>
      </c>
    </row>
    <row r="16" customFormat="false" ht="12.75" hidden="false" customHeight="false" outlineLevel="0" collapsed="false">
      <c r="A16" s="4"/>
      <c r="B16" s="9"/>
      <c r="C16" s="6"/>
      <c r="E16" s="4"/>
      <c r="F16" s="9"/>
      <c r="G16" s="6"/>
      <c r="H16" s="7"/>
      <c r="I16" s="4"/>
      <c r="J16" s="9"/>
      <c r="K16" s="6"/>
      <c r="M16" s="4"/>
      <c r="N16" s="9"/>
      <c r="O16" s="6"/>
    </row>
    <row r="17" customFormat="false" ht="12.75" hidden="false" customHeight="false" outlineLevel="0" collapsed="false">
      <c r="A17" s="4"/>
      <c r="B17" s="5" t="s">
        <v>15</v>
      </c>
      <c r="C17" s="10" t="n">
        <f aca="false">SUM(C18:C25)</f>
        <v>2319.04620926184</v>
      </c>
      <c r="E17" s="4"/>
      <c r="F17" s="5" t="s">
        <v>15</v>
      </c>
      <c r="G17" s="10" t="n">
        <v>2312.31954926184</v>
      </c>
      <c r="H17" s="7"/>
      <c r="I17" s="4"/>
      <c r="J17" s="5" t="s">
        <v>15</v>
      </c>
      <c r="K17" s="6" t="n">
        <f aca="false">SUM(K18:K25)</f>
        <v>0</v>
      </c>
      <c r="M17" s="4"/>
      <c r="N17" s="5" t="s">
        <v>15</v>
      </c>
      <c r="O17" s="6" t="n">
        <v>6.72666</v>
      </c>
    </row>
    <row r="18" customFormat="false" ht="15" hidden="false" customHeight="true" outlineLevel="0" collapsed="false">
      <c r="A18" s="4"/>
      <c r="B18" s="8" t="s">
        <v>16</v>
      </c>
      <c r="C18" s="6" t="n">
        <f aca="false">G18+K18+O18</f>
        <v>37.681</v>
      </c>
      <c r="E18" s="4"/>
      <c r="F18" s="8" t="s">
        <v>16</v>
      </c>
      <c r="G18" s="6" t="n">
        <v>37.681</v>
      </c>
      <c r="H18" s="7"/>
      <c r="I18" s="4"/>
      <c r="J18" s="8" t="s">
        <v>16</v>
      </c>
      <c r="K18" s="6" t="n">
        <v>0</v>
      </c>
      <c r="M18" s="4"/>
      <c r="N18" s="8" t="s">
        <v>16</v>
      </c>
      <c r="O18" s="6" t="n">
        <v>0</v>
      </c>
    </row>
    <row r="19" customFormat="false" ht="14.25" hidden="false" customHeight="true" outlineLevel="0" collapsed="false">
      <c r="A19" s="4"/>
      <c r="B19" s="8" t="s">
        <v>17</v>
      </c>
      <c r="C19" s="6" t="n">
        <f aca="false">G19+K19+O19</f>
        <v>0</v>
      </c>
      <c r="E19" s="4"/>
      <c r="F19" s="8" t="s">
        <v>17</v>
      </c>
      <c r="G19" s="6" t="n">
        <v>0</v>
      </c>
      <c r="H19" s="7"/>
      <c r="I19" s="4"/>
      <c r="J19" s="8" t="s">
        <v>17</v>
      </c>
      <c r="K19" s="6" t="n">
        <v>0</v>
      </c>
      <c r="M19" s="4"/>
      <c r="N19" s="8" t="s">
        <v>17</v>
      </c>
      <c r="O19" s="6" t="n">
        <v>0</v>
      </c>
    </row>
    <row r="20" customFormat="false" ht="13.5" hidden="false" customHeight="true" outlineLevel="0" collapsed="false">
      <c r="A20" s="4"/>
      <c r="B20" s="8" t="s">
        <v>18</v>
      </c>
      <c r="C20" s="6" t="n">
        <f aca="false">G20+K20+O20</f>
        <v>0</v>
      </c>
      <c r="E20" s="4"/>
      <c r="F20" s="8" t="s">
        <v>18</v>
      </c>
      <c r="G20" s="6" t="n">
        <v>0</v>
      </c>
      <c r="H20" s="7"/>
      <c r="I20" s="4"/>
      <c r="J20" s="8" t="s">
        <v>18</v>
      </c>
      <c r="K20" s="6" t="n">
        <v>0</v>
      </c>
      <c r="M20" s="4"/>
      <c r="N20" s="8" t="s">
        <v>18</v>
      </c>
      <c r="O20" s="6" t="n">
        <v>0</v>
      </c>
    </row>
    <row r="21" customFormat="false" ht="12.75" hidden="false" customHeight="false" outlineLevel="0" collapsed="false">
      <c r="A21" s="4"/>
      <c r="B21" s="8" t="s">
        <v>19</v>
      </c>
      <c r="C21" s="6" t="n">
        <f aca="false">G21+K21+O21</f>
        <v>0</v>
      </c>
      <c r="E21" s="4"/>
      <c r="F21" s="8" t="s">
        <v>19</v>
      </c>
      <c r="G21" s="6" t="n">
        <v>0</v>
      </c>
      <c r="H21" s="7"/>
      <c r="I21" s="4"/>
      <c r="J21" s="8" t="s">
        <v>19</v>
      </c>
      <c r="K21" s="6" t="n">
        <v>0</v>
      </c>
      <c r="M21" s="4"/>
      <c r="N21" s="8" t="s">
        <v>19</v>
      </c>
      <c r="O21" s="6" t="n">
        <v>0</v>
      </c>
    </row>
    <row r="22" customFormat="false" ht="12.75" hidden="false" customHeight="false" outlineLevel="0" collapsed="false">
      <c r="A22" s="4"/>
      <c r="B22" s="8" t="s">
        <v>20</v>
      </c>
      <c r="C22" s="6" t="n">
        <f aca="false">G22+K22+O22</f>
        <v>1570.954</v>
      </c>
      <c r="E22" s="4"/>
      <c r="F22" s="8" t="s">
        <v>20</v>
      </c>
      <c r="G22" s="10" t="n">
        <v>1570.413</v>
      </c>
      <c r="H22" s="7"/>
      <c r="I22" s="4"/>
      <c r="J22" s="8" t="s">
        <v>20</v>
      </c>
      <c r="K22" s="6" t="n">
        <v>0</v>
      </c>
      <c r="M22" s="4"/>
      <c r="N22" s="8" t="s">
        <v>20</v>
      </c>
      <c r="O22" s="6" t="n">
        <v>0.541</v>
      </c>
    </row>
    <row r="23" customFormat="false" ht="12.75" hidden="false" customHeight="false" outlineLevel="0" collapsed="false">
      <c r="A23" s="4"/>
      <c r="B23" s="8" t="s">
        <v>21</v>
      </c>
      <c r="C23" s="6" t="n">
        <f aca="false">G23+K23+O23</f>
        <v>710.411209261838</v>
      </c>
      <c r="E23" s="4"/>
      <c r="F23" s="8" t="s">
        <v>21</v>
      </c>
      <c r="G23" s="10" t="n">
        <v>704.225549261838</v>
      </c>
      <c r="H23" s="7"/>
      <c r="I23" s="4"/>
      <c r="J23" s="8" t="s">
        <v>21</v>
      </c>
      <c r="K23" s="6" t="n">
        <v>0</v>
      </c>
      <c r="M23" s="4"/>
      <c r="N23" s="8" t="s">
        <v>21</v>
      </c>
      <c r="O23" s="6" t="n">
        <v>6.18566</v>
      </c>
    </row>
    <row r="24" customFormat="false" ht="14.25" hidden="false" customHeight="true" outlineLevel="0" collapsed="false">
      <c r="A24" s="4"/>
      <c r="B24" s="8" t="s">
        <v>22</v>
      </c>
      <c r="C24" s="6" t="n">
        <f aca="false">G24+K24+O24</f>
        <v>0</v>
      </c>
      <c r="E24" s="4"/>
      <c r="F24" s="8" t="s">
        <v>22</v>
      </c>
      <c r="G24" s="6" t="n">
        <v>0</v>
      </c>
      <c r="H24" s="7"/>
      <c r="I24" s="4"/>
      <c r="J24" s="8" t="s">
        <v>22</v>
      </c>
      <c r="K24" s="6" t="n">
        <v>0</v>
      </c>
      <c r="M24" s="4"/>
      <c r="N24" s="8" t="s">
        <v>22</v>
      </c>
      <c r="O24" s="6" t="n">
        <v>0</v>
      </c>
    </row>
    <row r="25" customFormat="false" ht="12.75" hidden="false" customHeight="false" outlineLevel="0" collapsed="false">
      <c r="A25" s="4"/>
      <c r="B25" s="8" t="s">
        <v>23</v>
      </c>
      <c r="C25" s="6" t="n">
        <f aca="false">G25+K25+O25</f>
        <v>0</v>
      </c>
      <c r="E25" s="4"/>
      <c r="F25" s="8" t="s">
        <v>23</v>
      </c>
      <c r="G25" s="6" t="n">
        <v>0</v>
      </c>
      <c r="H25" s="7"/>
      <c r="I25" s="4"/>
      <c r="J25" s="8" t="s">
        <v>23</v>
      </c>
      <c r="K25" s="6" t="n">
        <v>0</v>
      </c>
      <c r="M25" s="4"/>
      <c r="N25" s="8" t="s">
        <v>23</v>
      </c>
      <c r="O25" s="6" t="n">
        <v>0</v>
      </c>
    </row>
    <row r="26" customFormat="false" ht="12.75" hidden="false" customHeight="false" outlineLevel="0" collapsed="false">
      <c r="A26" s="4"/>
      <c r="B26" s="5"/>
      <c r="C26" s="6" t="n">
        <f aca="false">G26+K26+O26</f>
        <v>0</v>
      </c>
      <c r="E26" s="4"/>
      <c r="F26" s="5"/>
      <c r="G26" s="10"/>
      <c r="H26" s="7"/>
      <c r="I26" s="4"/>
      <c r="J26" s="5"/>
      <c r="K26" s="10"/>
      <c r="M26" s="4"/>
      <c r="N26" s="5"/>
      <c r="O26" s="10"/>
    </row>
    <row r="27" customFormat="false" ht="12.75" hidden="false" customHeight="false" outlineLevel="0" collapsed="false">
      <c r="A27" s="4"/>
      <c r="B27" s="5" t="s">
        <v>24</v>
      </c>
      <c r="C27" s="6" t="n">
        <f aca="false">G27+K27+O27</f>
        <v>0</v>
      </c>
      <c r="E27" s="4"/>
      <c r="F27" s="5" t="s">
        <v>24</v>
      </c>
      <c r="G27" s="6" t="n">
        <v>0</v>
      </c>
      <c r="H27" s="11"/>
      <c r="I27" s="4"/>
      <c r="J27" s="5" t="s">
        <v>24</v>
      </c>
      <c r="K27" s="6" t="n">
        <f aca="false">SUM(K28:K29)</f>
        <v>0</v>
      </c>
      <c r="M27" s="4"/>
      <c r="N27" s="5" t="s">
        <v>24</v>
      </c>
      <c r="O27" s="6" t="n">
        <v>0</v>
      </c>
    </row>
    <row r="28" customFormat="false" ht="12.75" hidden="false" customHeight="false" outlineLevel="0" collapsed="false">
      <c r="A28" s="4"/>
      <c r="B28" s="8" t="s">
        <v>25</v>
      </c>
      <c r="C28" s="6" t="n">
        <f aca="false">G28+K28+O28</f>
        <v>0</v>
      </c>
      <c r="E28" s="4"/>
      <c r="F28" s="8" t="s">
        <v>25</v>
      </c>
      <c r="G28" s="6" t="n">
        <v>0</v>
      </c>
      <c r="H28" s="12"/>
      <c r="I28" s="4"/>
      <c r="J28" s="8" t="s">
        <v>25</v>
      </c>
      <c r="K28" s="6" t="n">
        <v>0</v>
      </c>
      <c r="M28" s="4"/>
      <c r="N28" s="8" t="s">
        <v>25</v>
      </c>
      <c r="O28" s="6" t="n">
        <v>0</v>
      </c>
    </row>
    <row r="29" customFormat="false" ht="12.75" hidden="false" customHeight="false" outlineLevel="0" collapsed="false">
      <c r="A29" s="4"/>
      <c r="B29" s="8" t="s">
        <v>26</v>
      </c>
      <c r="C29" s="6" t="n">
        <f aca="false">G29+K29+O29</f>
        <v>0</v>
      </c>
      <c r="E29" s="4"/>
      <c r="F29" s="8" t="s">
        <v>26</v>
      </c>
      <c r="G29" s="6" t="n">
        <v>0</v>
      </c>
      <c r="H29" s="1"/>
      <c r="I29" s="4"/>
      <c r="J29" s="8" t="s">
        <v>26</v>
      </c>
      <c r="K29" s="6" t="n">
        <v>0</v>
      </c>
      <c r="M29" s="4"/>
      <c r="N29" s="8" t="s">
        <v>26</v>
      </c>
      <c r="O29" s="6" t="n">
        <v>0</v>
      </c>
    </row>
    <row r="30" customFormat="false" ht="12.75" hidden="false" customHeight="false" outlineLevel="0" collapsed="false">
      <c r="B30" s="5"/>
      <c r="F30" s="5"/>
      <c r="J30" s="5"/>
      <c r="N30" s="5"/>
    </row>
    <row r="31" customFormat="false" ht="12.75" hidden="false" customHeight="false" outlineLevel="0" collapsed="false">
      <c r="B31" s="5" t="s">
        <v>27</v>
      </c>
      <c r="C31" s="10" t="n">
        <f aca="false">C3+C7+C12+C17+C27</f>
        <v>3307.73820926184</v>
      </c>
      <c r="F31" s="5" t="s">
        <v>27</v>
      </c>
      <c r="G31" s="10" t="n">
        <v>3277.56354926184</v>
      </c>
      <c r="J31" s="5" t="s">
        <v>27</v>
      </c>
      <c r="K31" s="10" t="n">
        <f aca="false">K3+K7+K12+K17+K27</f>
        <v>15.19</v>
      </c>
      <c r="N31" s="5" t="s">
        <v>27</v>
      </c>
      <c r="O31" s="10" t="n">
        <f aca="false">O3+O7+O17</f>
        <v>14.98466</v>
      </c>
    </row>
    <row r="32" customFormat="false" ht="12.75" hidden="false" customHeight="false" outlineLevel="0" collapsed="false">
      <c r="B32" s="5"/>
      <c r="F32" s="5"/>
      <c r="J32" s="5"/>
      <c r="N32" s="5"/>
    </row>
    <row r="33" customFormat="false" ht="12.75" hidden="false" customHeight="false" outlineLevel="0" collapsed="false">
      <c r="B33" s="5" t="s">
        <v>28</v>
      </c>
      <c r="F33" s="5" t="s">
        <v>28</v>
      </c>
      <c r="J33" s="5" t="s">
        <v>28</v>
      </c>
      <c r="N33" s="5" t="s">
        <v>28</v>
      </c>
    </row>
    <row r="34" customFormat="false" ht="25.5" hidden="false" customHeight="false" outlineLevel="0" collapsed="false">
      <c r="B34" s="13" t="s">
        <v>29</v>
      </c>
      <c r="C34" s="7" t="n">
        <f aca="false">(C13+C17+C29)/C37</f>
        <v>0.000823645437209506</v>
      </c>
      <c r="F34" s="13" t="s">
        <v>29</v>
      </c>
      <c r="G34" s="7" t="n">
        <v>0.000863806270121005</v>
      </c>
      <c r="J34" s="13" t="s">
        <v>29</v>
      </c>
      <c r="K34" s="7" t="n">
        <f aca="false">(K13+K17+K29)/K37</f>
        <v>0</v>
      </c>
      <c r="N34" s="13" t="s">
        <v>29</v>
      </c>
      <c r="O34" s="7" t="n">
        <v>0.00141108873505349</v>
      </c>
    </row>
    <row r="35" customFormat="false" ht="12.75" hidden="false" customHeight="false" outlineLevel="0" collapsed="false">
      <c r="B35" s="13" t="s">
        <v>30</v>
      </c>
      <c r="C35" s="7" t="n">
        <f aca="false">C31/C37</f>
        <v>0.00117479482412265</v>
      </c>
      <c r="F35" s="13" t="s">
        <v>30</v>
      </c>
      <c r="G35" s="7" t="n">
        <v>0.0012243895725728</v>
      </c>
      <c r="J35" s="13" t="s">
        <v>30</v>
      </c>
      <c r="K35" s="7" t="n">
        <f aca="false">K31/K37</f>
        <v>0.0001134216912451</v>
      </c>
      <c r="N35" s="13" t="s">
        <v>30</v>
      </c>
      <c r="O35" s="7" t="n">
        <v>0.003143415145794</v>
      </c>
    </row>
    <row r="36" customFormat="false" ht="12.75" hidden="false" customHeight="false" outlineLevel="0" collapsed="false">
      <c r="B36" s="5"/>
      <c r="F36" s="5"/>
      <c r="J36" s="5"/>
      <c r="N36" s="5"/>
    </row>
    <row r="37" customFormat="false" ht="12.75" hidden="false" customHeight="false" outlineLevel="0" collapsed="false">
      <c r="B37" s="5" t="s">
        <v>31</v>
      </c>
      <c r="C37" s="14" t="n">
        <f aca="false">G37+K37+O37</f>
        <v>2815588</v>
      </c>
      <c r="F37" s="5" t="s">
        <v>31</v>
      </c>
      <c r="G37" s="14" t="n">
        <v>2676896</v>
      </c>
      <c r="J37" s="5" t="s">
        <v>31</v>
      </c>
      <c r="K37" s="14" t="n">
        <v>133925</v>
      </c>
      <c r="N37" s="5" t="s">
        <v>31</v>
      </c>
      <c r="O37" s="14" t="n">
        <v>4767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52"/>
  <sheetViews>
    <sheetView windowProtection="false" showFormulas="false" showGridLines="true" showRowColHeaders="true" showZeros="true" rightToLeft="true" tabSelected="false" showOutlineSymbols="true" defaultGridColor="true" view="normal" topLeftCell="A22" colorId="64" zoomScale="100" zoomScaleNormal="100" zoomScalePageLayoutView="100" workbookViewId="0">
      <selection pane="topLeft" activeCell="C51" activeCellId="0" sqref="C51"/>
    </sheetView>
  </sheetViews>
  <sheetFormatPr defaultRowHeight="12.75"/>
  <cols>
    <col collapsed="false" hidden="false" max="1" min="1" style="0" width="8.28061224489796"/>
    <col collapsed="false" hidden="false" max="2" min="2" style="0" width="50.3673469387755"/>
    <col collapsed="false" hidden="false" max="3" min="3" style="0" width="15.8367346938776"/>
    <col collapsed="false" hidden="false" max="4" min="4" style="0" width="16.4081632653061"/>
    <col collapsed="false" hidden="false" max="5" min="5" style="0" width="32.530612244898"/>
    <col collapsed="false" hidden="false" max="6" min="6" style="0" width="10.1326530612245"/>
    <col collapsed="false" hidden="false" max="9" min="7" style="0" width="8.28061224489796"/>
  </cols>
  <sheetData>
    <row r="1" customFormat="false" ht="12.75" hidden="false" customHeight="false" outlineLevel="0" collapsed="false">
      <c r="A1" s="15" t="s">
        <v>0</v>
      </c>
      <c r="B1" s="15"/>
      <c r="C1" s="15"/>
      <c r="D1" s="15"/>
      <c r="E1" s="15"/>
      <c r="F1" s="16"/>
      <c r="G1" s="16"/>
      <c r="H1" s="16"/>
      <c r="I1" s="16"/>
      <c r="J1" s="16"/>
      <c r="K1" s="16"/>
      <c r="L1" s="16"/>
    </row>
    <row r="2" customFormat="false" ht="51" hidden="false" customHeight="true" outlineLevel="0" collapsed="false">
      <c r="C2" s="17" t="s">
        <v>4</v>
      </c>
      <c r="D2" s="17"/>
      <c r="E2" s="18"/>
    </row>
    <row r="3" s="1" customFormat="true" ht="12.75" hidden="false" customHeight="false" outlineLevel="0" collapsed="false">
      <c r="A3" s="4"/>
      <c r="B3" s="4" t="s">
        <v>32</v>
      </c>
      <c r="D3" s="19"/>
      <c r="E3" s="19"/>
      <c r="F3" s="19"/>
    </row>
    <row r="4" s="1" customFormat="true" ht="12.75" hidden="false" customHeight="false" outlineLevel="0" collapsed="false">
      <c r="A4" s="4"/>
      <c r="B4" s="4" t="s">
        <v>33</v>
      </c>
      <c r="C4" s="6" t="n">
        <f aca="false">SUM(C5:C7)</f>
        <v>0</v>
      </c>
      <c r="D4" s="19"/>
      <c r="E4" s="19"/>
      <c r="F4" s="19"/>
    </row>
    <row r="5" s="1" customFormat="true" ht="12.75" hidden="false" customHeight="false" outlineLevel="0" collapsed="false">
      <c r="B5" s="20" t="s">
        <v>34</v>
      </c>
      <c r="C5" s="19" t="n">
        <v>0</v>
      </c>
      <c r="D5" s="19"/>
      <c r="E5" s="19"/>
      <c r="F5" s="19"/>
    </row>
    <row r="6" s="1" customFormat="true" ht="12.75" hidden="false" customHeight="false" outlineLevel="0" collapsed="false">
      <c r="B6" s="20" t="s">
        <v>35</v>
      </c>
      <c r="C6" s="19" t="n">
        <v>0</v>
      </c>
      <c r="D6" s="19"/>
      <c r="E6" s="19"/>
      <c r="F6" s="19"/>
    </row>
    <row r="7" s="1" customFormat="true" ht="12.75" hidden="false" customHeight="false" outlineLevel="0" collapsed="false">
      <c r="B7" s="20" t="s">
        <v>36</v>
      </c>
      <c r="C7" s="19" t="n">
        <v>0</v>
      </c>
      <c r="D7" s="19"/>
      <c r="E7" s="19"/>
      <c r="F7" s="19"/>
    </row>
    <row r="8" s="1" customFormat="true" ht="12.75" hidden="false" customHeight="false" outlineLevel="0" collapsed="false">
      <c r="A8" s="4"/>
      <c r="B8" s="4" t="s">
        <v>37</v>
      </c>
      <c r="C8" s="6" t="n">
        <f aca="false">SUM(C9:C13)</f>
        <v>614.365</v>
      </c>
      <c r="D8" s="19"/>
      <c r="E8" s="19"/>
      <c r="F8" s="19"/>
    </row>
    <row r="9" s="1" customFormat="true" ht="12.75" hidden="false" customHeight="false" outlineLevel="0" collapsed="false">
      <c r="A9" s="4"/>
      <c r="B9" s="20" t="s">
        <v>38</v>
      </c>
      <c r="C9" s="19" t="n">
        <f aca="false">540755/1000+6.33+1.44</f>
        <v>548.525</v>
      </c>
      <c r="D9" s="19"/>
      <c r="E9" s="19"/>
      <c r="F9" s="19"/>
    </row>
    <row r="10" s="1" customFormat="true" ht="12.75" hidden="false" customHeight="false" outlineLevel="0" collapsed="false">
      <c r="A10" s="4"/>
      <c r="B10" s="20" t="s">
        <v>39</v>
      </c>
      <c r="C10" s="19" t="n">
        <f aca="false">42244/1000+0.42</f>
        <v>42.664</v>
      </c>
      <c r="D10" s="19"/>
      <c r="E10" s="19"/>
      <c r="F10" s="19"/>
    </row>
    <row r="11" s="1" customFormat="true" ht="12.75" hidden="false" customHeight="false" outlineLevel="0" collapsed="false">
      <c r="A11" s="4"/>
      <c r="B11" s="21" t="s">
        <v>40</v>
      </c>
      <c r="C11" s="19" t="n">
        <f aca="false">22850/1000</f>
        <v>22.85</v>
      </c>
      <c r="D11" s="19"/>
      <c r="E11" s="19"/>
      <c r="F11" s="19"/>
    </row>
    <row r="12" s="1" customFormat="true" ht="12.75" hidden="false" customHeight="false" outlineLevel="0" collapsed="false">
      <c r="A12" s="4"/>
      <c r="B12" s="21" t="s">
        <v>41</v>
      </c>
      <c r="C12" s="19" t="n">
        <f aca="false">326/1000</f>
        <v>0.326</v>
      </c>
      <c r="D12" s="19"/>
      <c r="E12" s="19"/>
      <c r="F12" s="19"/>
    </row>
    <row r="13" s="1" customFormat="true" ht="12.75" hidden="false" customHeight="false" outlineLevel="0" collapsed="false">
      <c r="A13" s="4"/>
      <c r="B13" s="20" t="s">
        <v>36</v>
      </c>
      <c r="C13" s="19" t="n">
        <v>0</v>
      </c>
      <c r="D13" s="19"/>
      <c r="E13" s="19"/>
      <c r="F13" s="19"/>
    </row>
    <row r="14" customFormat="false" ht="12.75" hidden="false" customHeight="false" outlineLevel="0" collapsed="false">
      <c r="A14" s="17"/>
      <c r="B14" s="17" t="s">
        <v>42</v>
      </c>
      <c r="C14" s="6" t="n">
        <f aca="false">C8+C4</f>
        <v>614.365</v>
      </c>
      <c r="D14" s="19"/>
      <c r="E14" s="19"/>
      <c r="F14" s="19"/>
    </row>
    <row r="15" customFormat="false" ht="12.75" hidden="false" customHeight="false" outlineLevel="0" collapsed="false">
      <c r="A15" s="17"/>
      <c r="B15" s="17"/>
      <c r="C15" s="6"/>
      <c r="D15" s="19"/>
      <c r="E15" s="19"/>
      <c r="F15" s="19"/>
    </row>
    <row r="16" s="1" customFormat="true" ht="12.75" hidden="false" customHeight="false" outlineLevel="0" collapsed="false">
      <c r="A16" s="4"/>
      <c r="B16" s="4" t="s">
        <v>43</v>
      </c>
      <c r="C16" s="19"/>
      <c r="D16" s="19"/>
      <c r="E16" s="19"/>
      <c r="F16" s="19"/>
    </row>
    <row r="17" s="1" customFormat="true" ht="12.75" hidden="false" customHeight="false" outlineLevel="0" collapsed="false">
      <c r="A17" s="4"/>
      <c r="B17" s="4" t="s">
        <v>33</v>
      </c>
      <c r="C17" s="6" t="n">
        <f aca="false">SUM(C18:C20)</f>
        <v>0</v>
      </c>
      <c r="D17" s="19"/>
      <c r="E17" s="19"/>
      <c r="F17" s="19"/>
    </row>
    <row r="18" s="1" customFormat="true" ht="12.75" hidden="false" customHeight="false" outlineLevel="0" collapsed="false">
      <c r="B18" s="20" t="s">
        <v>44</v>
      </c>
      <c r="C18" s="19" t="n">
        <v>0</v>
      </c>
      <c r="D18" s="19"/>
      <c r="E18" s="19"/>
      <c r="F18" s="19"/>
    </row>
    <row r="19" s="1" customFormat="true" ht="12.75" hidden="false" customHeight="false" outlineLevel="0" collapsed="false">
      <c r="B19" s="20" t="s">
        <v>45</v>
      </c>
      <c r="C19" s="19" t="n">
        <v>0</v>
      </c>
      <c r="D19" s="19"/>
      <c r="E19" s="19"/>
      <c r="F19" s="19"/>
    </row>
    <row r="20" s="1" customFormat="true" ht="12.75" hidden="false" customHeight="false" outlineLevel="0" collapsed="false">
      <c r="B20" s="20" t="s">
        <v>36</v>
      </c>
      <c r="C20" s="19" t="n">
        <v>0</v>
      </c>
      <c r="D20" s="19"/>
      <c r="E20" s="19"/>
      <c r="F20" s="19"/>
    </row>
    <row r="21" s="1" customFormat="true" ht="12.75" hidden="false" customHeight="false" outlineLevel="0" collapsed="false">
      <c r="A21" s="4"/>
      <c r="B21" s="4" t="s">
        <v>37</v>
      </c>
      <c r="C21" s="6" t="n">
        <f aca="false">SUM(C22:C24)</f>
        <v>374.319</v>
      </c>
      <c r="D21" s="19"/>
      <c r="E21" s="19"/>
      <c r="F21" s="19"/>
    </row>
    <row r="22" customFormat="false" ht="12.75" hidden="false" customHeight="false" outlineLevel="0" collapsed="false">
      <c r="B22" s="20" t="s">
        <v>38</v>
      </c>
      <c r="C22" s="19" t="n">
        <f aca="false">(209403+149666)/1000+8.86+6.39</f>
        <v>374.319</v>
      </c>
      <c r="D22" s="19"/>
      <c r="E22" s="19"/>
      <c r="F22" s="19"/>
    </row>
    <row r="23" s="1" customFormat="true" ht="12.75" hidden="false" customHeight="false" outlineLevel="0" collapsed="false">
      <c r="B23" s="20" t="s">
        <v>45</v>
      </c>
      <c r="C23" s="19" t="n">
        <v>0</v>
      </c>
      <c r="D23" s="19"/>
      <c r="E23" s="19"/>
      <c r="F23" s="19"/>
    </row>
    <row r="24" s="1" customFormat="true" ht="12.75" hidden="false" customHeight="false" outlineLevel="0" collapsed="false">
      <c r="B24" s="20" t="s">
        <v>36</v>
      </c>
      <c r="C24" s="19" t="n">
        <v>0</v>
      </c>
      <c r="D24" s="19"/>
      <c r="E24" s="19"/>
      <c r="F24" s="19"/>
    </row>
    <row r="25" s="1" customFormat="true" ht="12.75" hidden="false" customHeight="false" outlineLevel="0" collapsed="false">
      <c r="A25" s="4"/>
      <c r="B25" s="4" t="s">
        <v>46</v>
      </c>
      <c r="C25" s="6" t="n">
        <f aca="false">C21+C17</f>
        <v>374.319</v>
      </c>
      <c r="D25" s="19"/>
      <c r="E25" s="19"/>
      <c r="F25" s="19"/>
    </row>
    <row r="26" s="1" customFormat="true" ht="12.75" hidden="false" customHeight="false" outlineLevel="0" collapsed="false">
      <c r="A26" s="4"/>
      <c r="B26" s="4"/>
      <c r="C26" s="6"/>
      <c r="D26" s="19"/>
      <c r="E26" s="19"/>
      <c r="F26" s="19"/>
    </row>
    <row r="27" customFormat="false" ht="12.75" hidden="false" customHeight="false" outlineLevel="0" collapsed="false">
      <c r="A27" s="17"/>
      <c r="B27" s="17" t="s">
        <v>47</v>
      </c>
      <c r="C27" s="19"/>
      <c r="D27" s="19"/>
      <c r="E27" s="19"/>
      <c r="F27" s="19"/>
    </row>
    <row r="28" customFormat="false" ht="12.75" hidden="false" customHeight="false" outlineLevel="0" collapsed="false">
      <c r="A28" s="17"/>
      <c r="B28" s="20" t="s">
        <v>48</v>
      </c>
      <c r="C28" s="19" t="n">
        <v>0</v>
      </c>
      <c r="D28" s="19"/>
      <c r="E28" s="19"/>
      <c r="F28" s="19"/>
    </row>
    <row r="29" customFormat="false" ht="12.75" hidden="false" customHeight="false" outlineLevel="0" collapsed="false">
      <c r="B29" s="20" t="s">
        <v>49</v>
      </c>
      <c r="C29" s="22" t="n">
        <v>0</v>
      </c>
      <c r="D29" s="19"/>
      <c r="E29" s="19"/>
      <c r="F29" s="19"/>
    </row>
    <row r="30" customFormat="false" ht="12.75" hidden="false" customHeight="false" outlineLevel="0" collapsed="false">
      <c r="B30" s="23" t="s">
        <v>36</v>
      </c>
      <c r="C30" s="22" t="n">
        <v>0</v>
      </c>
      <c r="D30" s="19"/>
      <c r="E30" s="19"/>
      <c r="F30" s="19"/>
    </row>
    <row r="31" customFormat="false" ht="12.75" hidden="false" customHeight="false" outlineLevel="0" collapsed="false">
      <c r="A31" s="17"/>
      <c r="B31" s="17" t="s">
        <v>50</v>
      </c>
      <c r="C31" s="6" t="n">
        <f aca="false">SUM(C28:C30)</f>
        <v>0</v>
      </c>
      <c r="D31" s="19"/>
      <c r="E31" s="19"/>
      <c r="F31" s="19"/>
    </row>
    <row r="32" customFormat="false" ht="12.75" hidden="false" customHeight="false" outlineLevel="0" collapsed="false">
      <c r="A32" s="17"/>
      <c r="B32" s="17"/>
      <c r="C32" s="6"/>
      <c r="D32" s="19"/>
      <c r="E32" s="19"/>
      <c r="F32" s="19"/>
    </row>
    <row r="33" s="1" customFormat="true" ht="12.75" hidden="false" customHeight="false" outlineLevel="0" collapsed="false">
      <c r="A33" s="4"/>
      <c r="B33" s="4" t="s">
        <v>51</v>
      </c>
      <c r="C33" s="19"/>
      <c r="D33" s="19"/>
      <c r="E33" s="19"/>
      <c r="F33" s="19"/>
    </row>
    <row r="34" s="1" customFormat="true" ht="12.75" hidden="false" customHeight="false" outlineLevel="0" collapsed="false">
      <c r="B34" s="20" t="s">
        <v>48</v>
      </c>
      <c r="C34" s="19" t="n">
        <v>0</v>
      </c>
      <c r="D34" s="19"/>
      <c r="E34" s="19"/>
      <c r="F34" s="19"/>
    </row>
    <row r="35" s="1" customFormat="true" ht="12.75" hidden="false" customHeight="false" outlineLevel="0" collapsed="false">
      <c r="B35" s="20" t="s">
        <v>49</v>
      </c>
      <c r="C35" s="19" t="n">
        <v>0</v>
      </c>
      <c r="D35" s="19"/>
      <c r="E35" s="19"/>
      <c r="F35" s="19"/>
    </row>
    <row r="36" s="1" customFormat="true" ht="12.75" hidden="false" customHeight="false" outlineLevel="0" collapsed="false">
      <c r="B36" s="20" t="s">
        <v>36</v>
      </c>
      <c r="C36" s="19" t="n">
        <v>0</v>
      </c>
      <c r="D36" s="19"/>
      <c r="E36" s="19"/>
      <c r="F36" s="19"/>
    </row>
    <row r="37" customFormat="false" ht="12.75" hidden="false" customHeight="false" outlineLevel="0" collapsed="false">
      <c r="A37" s="17"/>
      <c r="B37" s="17" t="s">
        <v>52</v>
      </c>
      <c r="C37" s="6" t="n">
        <f aca="false">SUM(C34:C36)</f>
        <v>0</v>
      </c>
      <c r="D37" s="19"/>
      <c r="E37" s="19"/>
      <c r="F37" s="19"/>
    </row>
    <row r="38" customFormat="false" ht="12.75" hidden="false" customHeight="false" outlineLevel="0" collapsed="false">
      <c r="A38" s="17"/>
      <c r="B38" s="17"/>
      <c r="C38" s="6"/>
      <c r="D38" s="19"/>
      <c r="E38" s="19"/>
      <c r="F38" s="19"/>
    </row>
    <row r="39" customFormat="false" ht="12.75" hidden="false" customHeight="false" outlineLevel="0" collapsed="false">
      <c r="A39" s="17"/>
      <c r="B39" s="4" t="s">
        <v>53</v>
      </c>
      <c r="C39" s="6"/>
      <c r="D39" s="19"/>
      <c r="E39" s="19"/>
      <c r="F39" s="19"/>
    </row>
    <row r="40" customFormat="false" ht="12.75" hidden="false" customHeight="false" outlineLevel="0" collapsed="false">
      <c r="A40" s="17"/>
      <c r="B40" s="20" t="s">
        <v>48</v>
      </c>
      <c r="C40" s="22" t="n">
        <v>0</v>
      </c>
      <c r="D40" s="19"/>
      <c r="E40" s="19"/>
      <c r="F40" s="19"/>
    </row>
    <row r="41" customFormat="false" ht="12.75" hidden="false" customHeight="false" outlineLevel="0" collapsed="false">
      <c r="A41" s="17"/>
      <c r="B41" s="20" t="s">
        <v>49</v>
      </c>
      <c r="C41" s="22" t="n">
        <v>0</v>
      </c>
      <c r="D41" s="19"/>
      <c r="E41" s="19"/>
      <c r="F41" s="19"/>
    </row>
    <row r="42" customFormat="false" ht="12.75" hidden="false" customHeight="false" outlineLevel="0" collapsed="false">
      <c r="A42" s="17"/>
      <c r="B42" s="20" t="s">
        <v>36</v>
      </c>
      <c r="C42" s="22" t="n">
        <v>0</v>
      </c>
      <c r="D42" s="19"/>
      <c r="E42" s="19"/>
      <c r="F42" s="19"/>
    </row>
    <row r="43" customFormat="false" ht="12.75" hidden="false" customHeight="false" outlineLevel="0" collapsed="false">
      <c r="A43" s="17"/>
      <c r="B43" s="17" t="s">
        <v>54</v>
      </c>
      <c r="C43" s="6" t="n">
        <f aca="false">SUM(C40:C42)</f>
        <v>0</v>
      </c>
      <c r="D43" s="19"/>
      <c r="E43" s="19"/>
      <c r="F43" s="19"/>
    </row>
    <row r="44" customFormat="false" ht="12.75" hidden="false" customHeight="false" outlineLevel="0" collapsed="false">
      <c r="A44" s="17"/>
      <c r="B44" s="17"/>
      <c r="C44" s="6"/>
      <c r="D44" s="19"/>
      <c r="E44" s="19"/>
      <c r="F44" s="19"/>
    </row>
    <row r="45" customFormat="false" ht="12.75" hidden="false" customHeight="false" outlineLevel="0" collapsed="false">
      <c r="A45" s="17"/>
      <c r="B45" s="20" t="s">
        <v>48</v>
      </c>
      <c r="C45" s="22" t="n">
        <v>0</v>
      </c>
      <c r="D45" s="19"/>
      <c r="E45" s="19"/>
      <c r="F45" s="19"/>
    </row>
    <row r="46" customFormat="false" ht="12.75" hidden="false" customHeight="false" outlineLevel="0" collapsed="false">
      <c r="A46" s="17"/>
      <c r="B46" s="20" t="s">
        <v>49</v>
      </c>
      <c r="C46" s="22" t="n">
        <v>0</v>
      </c>
      <c r="D46" s="19"/>
      <c r="E46" s="19"/>
      <c r="F46" s="19"/>
    </row>
    <row r="47" customFormat="false" ht="12.75" hidden="false" customHeight="false" outlineLevel="0" collapsed="false">
      <c r="A47" s="17"/>
      <c r="B47" s="20" t="s">
        <v>36</v>
      </c>
      <c r="C47" s="22" t="n">
        <v>0</v>
      </c>
      <c r="D47" s="19"/>
      <c r="E47" s="19"/>
      <c r="F47" s="19"/>
    </row>
    <row r="48" customFormat="false" ht="12.75" hidden="false" customHeight="false" outlineLevel="0" collapsed="false">
      <c r="A48" s="17"/>
      <c r="B48" s="17" t="s">
        <v>55</v>
      </c>
      <c r="C48" s="6" t="n">
        <f aca="false">SUM(C45:C47)</f>
        <v>0</v>
      </c>
      <c r="D48" s="19"/>
      <c r="E48" s="19"/>
      <c r="F48" s="19"/>
    </row>
    <row r="49" customFormat="false" ht="12.75" hidden="false" customHeight="false" outlineLevel="0" collapsed="false">
      <c r="A49" s="17"/>
      <c r="B49" s="17"/>
      <c r="C49" s="6"/>
      <c r="D49" s="19"/>
      <c r="E49" s="19"/>
      <c r="F49" s="19"/>
    </row>
    <row r="50" s="1" customFormat="true" ht="12.75" hidden="false" customHeight="false" outlineLevel="0" collapsed="false">
      <c r="A50" s="4"/>
      <c r="B50" s="4" t="s">
        <v>56</v>
      </c>
      <c r="C50" s="6" t="n">
        <f aca="false">C14+C25+C31+C37+C43+C48+0.01</f>
        <v>988.694</v>
      </c>
      <c r="D50" s="19"/>
      <c r="E50" s="19"/>
      <c r="F50" s="19"/>
    </row>
    <row r="51" s="1" customFormat="true" ht="12.75" hidden="false" customHeight="false" outlineLevel="0" collapsed="false">
      <c r="A51" s="4"/>
      <c r="B51" s="4" t="s">
        <v>57</v>
      </c>
      <c r="C51" s="10" t="n">
        <f aca="false">'סך התשלומים ששולמו בגין כל סוג'!C37</f>
        <v>2815588</v>
      </c>
      <c r="D51" s="19"/>
      <c r="E51" s="19"/>
      <c r="F51" s="19"/>
    </row>
    <row r="52" customFormat="false" ht="12.75" hidden="false" customHeight="false" outlineLevel="0" collapsed="false">
      <c r="B52" s="4"/>
      <c r="C52" s="24" t="s">
        <v>58</v>
      </c>
      <c r="D52" s="19"/>
      <c r="E52" s="19"/>
      <c r="F52" s="19"/>
    </row>
  </sheetData>
  <mergeCells count="1">
    <mergeCell ref="A1:E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66"/>
  <sheetViews>
    <sheetView windowProtection="false" showFormulas="false" showGridLines="true" showRowColHeaders="true" showZeros="true" rightToLeft="true" tabSelected="false" showOutlineSymbols="true" defaultGridColor="true" view="normal" topLeftCell="A20" colorId="64" zoomScale="100" zoomScaleNormal="100" zoomScalePageLayoutView="100" workbookViewId="0">
      <selection pane="topLeft" activeCell="C63" activeCellId="0" sqref="C63"/>
    </sheetView>
  </sheetViews>
  <sheetFormatPr defaultRowHeight="12.75"/>
  <cols>
    <col collapsed="false" hidden="false" max="1" min="1" style="0" width="11.1326530612245"/>
    <col collapsed="false" hidden="false" max="2" min="2" style="0" width="45.9489795918367"/>
    <col collapsed="false" hidden="false" max="3" min="3" style="1" width="16.5510204081633"/>
    <col collapsed="false" hidden="false" max="4" min="4" style="0" width="16.4081632653061"/>
    <col collapsed="false" hidden="false" max="5" min="5" style="0" width="45.6632653061225"/>
    <col collapsed="false" hidden="false" max="6" min="6" style="0" width="16.9795918367347"/>
    <col collapsed="false" hidden="false" max="8" min="8" style="0" width="13.8418367346939"/>
  </cols>
  <sheetData>
    <row r="1" s="1" customFormat="true" ht="12.75" hidden="false" customHeight="false" outlineLevel="0" collapsed="false">
      <c r="A1" s="15" t="s">
        <v>59</v>
      </c>
      <c r="B1" s="15"/>
      <c r="C1" s="15"/>
      <c r="D1" s="15"/>
      <c r="E1" s="15"/>
      <c r="F1" s="25"/>
      <c r="G1" s="25"/>
      <c r="H1" s="25"/>
      <c r="I1" s="25"/>
      <c r="J1" s="25"/>
      <c r="K1" s="25"/>
      <c r="L1" s="25"/>
    </row>
    <row r="2" s="1" customFormat="true" ht="49.5" hidden="false" customHeight="true" outlineLevel="0" collapsed="false">
      <c r="C2" s="4" t="s">
        <v>4</v>
      </c>
      <c r="D2" s="4"/>
      <c r="E2" s="18"/>
      <c r="F2" s="4"/>
    </row>
    <row r="3" s="1" customFormat="true" ht="12.75" hidden="false" customHeight="false" outlineLevel="0" collapsed="false">
      <c r="A3" s="4"/>
      <c r="B3" s="4" t="s">
        <v>60</v>
      </c>
    </row>
    <row r="4" s="1" customFormat="true" ht="12" hidden="false" customHeight="true" outlineLevel="0" collapsed="false">
      <c r="B4" s="23" t="s">
        <v>61</v>
      </c>
      <c r="C4" s="19" t="n">
        <f aca="false">((37681)/1000)</f>
        <v>37.681</v>
      </c>
      <c r="D4" s="7"/>
      <c r="E4" s="26"/>
    </row>
    <row r="5" s="1" customFormat="true" ht="12" hidden="false" customHeight="true" outlineLevel="0" collapsed="false">
      <c r="B5" s="20" t="s">
        <v>49</v>
      </c>
      <c r="C5" s="19" t="n">
        <v>0</v>
      </c>
      <c r="D5" s="7"/>
      <c r="E5" s="26"/>
    </row>
    <row r="6" s="1" customFormat="true" ht="12" hidden="false" customHeight="true" outlineLevel="0" collapsed="false">
      <c r="B6" s="23" t="s">
        <v>36</v>
      </c>
      <c r="C6" s="19" t="n">
        <v>0</v>
      </c>
      <c r="D6" s="7"/>
      <c r="E6" s="26"/>
    </row>
    <row r="7" customFormat="false" ht="12.75" hidden="false" customHeight="false" outlineLevel="0" collapsed="false">
      <c r="A7" s="17"/>
      <c r="B7" s="17" t="s">
        <v>62</v>
      </c>
      <c r="C7" s="6" t="n">
        <f aca="false">SUM(C4:C6)</f>
        <v>37.681</v>
      </c>
      <c r="D7" s="7"/>
      <c r="E7" s="19"/>
    </row>
    <row r="8" customFormat="false" ht="12.75" hidden="false" customHeight="false" outlineLevel="0" collapsed="false">
      <c r="A8" s="17"/>
      <c r="B8" s="17"/>
      <c r="C8" s="6"/>
      <c r="D8" s="7"/>
      <c r="E8" s="19"/>
    </row>
    <row r="9" s="1" customFormat="true" ht="12.75" hidden="false" customHeight="false" outlineLevel="0" collapsed="false">
      <c r="A9" s="4"/>
      <c r="B9" s="4" t="s">
        <v>63</v>
      </c>
      <c r="C9" s="19"/>
      <c r="D9" s="7"/>
      <c r="E9" s="27"/>
    </row>
    <row r="10" s="1" customFormat="true" ht="12.75" hidden="false" customHeight="false" outlineLevel="0" collapsed="false">
      <c r="B10" s="20" t="s">
        <v>64</v>
      </c>
      <c r="C10" s="19" t="n">
        <v>0</v>
      </c>
      <c r="D10" s="7"/>
    </row>
    <row r="11" s="1" customFormat="true" ht="12.75" hidden="false" customHeight="false" outlineLevel="0" collapsed="false">
      <c r="B11" s="20" t="s">
        <v>65</v>
      </c>
      <c r="C11" s="19" t="n">
        <v>0</v>
      </c>
      <c r="D11" s="7"/>
    </row>
    <row r="12" s="1" customFormat="true" ht="12.75" hidden="false" customHeight="false" outlineLevel="0" collapsed="false">
      <c r="B12" s="20" t="s">
        <v>36</v>
      </c>
      <c r="C12" s="19" t="n">
        <v>0</v>
      </c>
      <c r="D12" s="7"/>
    </row>
    <row r="13" s="1" customFormat="true" ht="12.75" hidden="false" customHeight="false" outlineLevel="0" collapsed="false">
      <c r="A13" s="4"/>
      <c r="B13" s="4" t="s">
        <v>66</v>
      </c>
      <c r="C13" s="6" t="n">
        <f aca="false">SUM(C10:C12)</f>
        <v>0</v>
      </c>
      <c r="D13" s="7"/>
      <c r="E13" s="4"/>
    </row>
    <row r="14" s="1" customFormat="true" ht="12.75" hidden="false" customHeight="false" outlineLevel="0" collapsed="false">
      <c r="A14" s="4"/>
      <c r="B14" s="4"/>
      <c r="C14" s="6"/>
      <c r="D14" s="7"/>
      <c r="E14" s="4"/>
    </row>
    <row r="15" s="1" customFormat="true" ht="12.75" hidden="false" customHeight="false" outlineLevel="0" collapsed="false">
      <c r="A15" s="4"/>
      <c r="B15" s="4" t="s">
        <v>67</v>
      </c>
      <c r="C15" s="19"/>
      <c r="D15" s="7"/>
    </row>
    <row r="16" s="1" customFormat="true" ht="12.75" hidden="false" customHeight="false" outlineLevel="0" collapsed="false">
      <c r="B16" s="20" t="s">
        <v>64</v>
      </c>
      <c r="C16" s="19" t="n">
        <v>0</v>
      </c>
      <c r="D16" s="7"/>
    </row>
    <row r="17" s="1" customFormat="true" ht="12.75" hidden="false" customHeight="false" outlineLevel="0" collapsed="false">
      <c r="B17" s="20" t="s">
        <v>65</v>
      </c>
      <c r="C17" s="19" t="n">
        <v>0</v>
      </c>
      <c r="D17" s="7"/>
    </row>
    <row r="18" s="1" customFormat="true" ht="15" hidden="false" customHeight="true" outlineLevel="0" collapsed="false">
      <c r="B18" s="20" t="s">
        <v>36</v>
      </c>
      <c r="C18" s="19" t="n">
        <v>0</v>
      </c>
      <c r="D18" s="7"/>
    </row>
    <row r="19" s="1" customFormat="true" ht="12.75" hidden="false" customHeight="false" outlineLevel="0" collapsed="false">
      <c r="A19" s="4"/>
      <c r="B19" s="4" t="s">
        <v>68</v>
      </c>
      <c r="C19" s="6" t="n">
        <f aca="false">SUM(C16:C18)</f>
        <v>0</v>
      </c>
      <c r="D19" s="7"/>
      <c r="E19" s="4"/>
    </row>
    <row r="20" s="1" customFormat="true" ht="12.75" hidden="false" customHeight="false" outlineLevel="0" collapsed="false">
      <c r="A20" s="4"/>
      <c r="B20" s="4"/>
      <c r="C20" s="6"/>
      <c r="D20" s="7"/>
      <c r="E20" s="4"/>
    </row>
    <row r="21" s="1" customFormat="true" ht="12.75" hidden="false" customHeight="false" outlineLevel="0" collapsed="false">
      <c r="A21" s="4"/>
      <c r="B21" s="4" t="s">
        <v>69</v>
      </c>
      <c r="C21" s="19"/>
      <c r="D21" s="7"/>
    </row>
    <row r="22" s="1" customFormat="true" ht="12.75" hidden="false" customHeight="false" outlineLevel="0" collapsed="false">
      <c r="A22" s="4"/>
      <c r="B22" s="4" t="s">
        <v>70</v>
      </c>
      <c r="C22" s="6" t="n">
        <f aca="false">SUM(C23:C25)</f>
        <v>0</v>
      </c>
      <c r="D22" s="7"/>
    </row>
    <row r="23" s="1" customFormat="true" ht="12.75" hidden="false" customHeight="false" outlineLevel="0" collapsed="false">
      <c r="B23" s="20" t="s">
        <v>71</v>
      </c>
      <c r="C23" s="19" t="n">
        <v>0</v>
      </c>
      <c r="D23" s="7"/>
    </row>
    <row r="24" s="1" customFormat="true" ht="12.75" hidden="false" customHeight="false" outlineLevel="0" collapsed="false">
      <c r="B24" s="20" t="s">
        <v>72</v>
      </c>
      <c r="C24" s="19" t="n">
        <v>0</v>
      </c>
      <c r="D24" s="7"/>
    </row>
    <row r="25" s="1" customFormat="true" ht="12.75" hidden="false" customHeight="false" outlineLevel="0" collapsed="false">
      <c r="B25" s="20" t="s">
        <v>36</v>
      </c>
      <c r="C25" s="19" t="n">
        <v>0</v>
      </c>
      <c r="D25" s="7"/>
    </row>
    <row r="26" s="1" customFormat="true" ht="12.75" hidden="false" customHeight="false" outlineLevel="0" collapsed="false">
      <c r="A26" s="4"/>
      <c r="B26" s="4" t="s">
        <v>73</v>
      </c>
      <c r="C26" s="6" t="n">
        <f aca="false">SUM(C27:C29)</f>
        <v>0</v>
      </c>
      <c r="D26" s="7"/>
    </row>
    <row r="27" s="1" customFormat="true" ht="12.75" hidden="false" customHeight="false" outlineLevel="0" collapsed="false">
      <c r="B27" s="20" t="s">
        <v>71</v>
      </c>
      <c r="C27" s="19" t="n">
        <v>0</v>
      </c>
      <c r="D27" s="7"/>
    </row>
    <row r="28" s="1" customFormat="true" ht="12.75" hidden="false" customHeight="false" outlineLevel="0" collapsed="false">
      <c r="B28" s="20" t="s">
        <v>72</v>
      </c>
      <c r="C28" s="19" t="n">
        <v>0</v>
      </c>
      <c r="D28" s="7"/>
    </row>
    <row r="29" s="1" customFormat="true" ht="12.75" hidden="false" customHeight="false" outlineLevel="0" collapsed="false">
      <c r="B29" s="20" t="s">
        <v>36</v>
      </c>
      <c r="C29" s="19" t="n">
        <v>0</v>
      </c>
      <c r="D29" s="7"/>
      <c r="H29" s="12"/>
    </row>
    <row r="30" s="1" customFormat="true" ht="12.75" hidden="false" customHeight="false" outlineLevel="0" collapsed="false">
      <c r="A30" s="4"/>
      <c r="B30" s="4" t="s">
        <v>74</v>
      </c>
      <c r="C30" s="6" t="n">
        <f aca="false">C26+C22</f>
        <v>0</v>
      </c>
      <c r="E30" s="28"/>
    </row>
    <row r="31" s="1" customFormat="true" ht="12.75" hidden="false" customHeight="false" outlineLevel="0" collapsed="false">
      <c r="A31" s="4"/>
      <c r="B31" s="4"/>
      <c r="C31" s="6"/>
      <c r="E31" s="28"/>
    </row>
    <row r="32" s="1" customFormat="true" ht="12.75" hidden="false" customHeight="false" outlineLevel="0" collapsed="false">
      <c r="A32" s="4"/>
      <c r="B32" s="4" t="s">
        <v>75</v>
      </c>
      <c r="C32" s="6"/>
      <c r="E32" s="11"/>
    </row>
    <row r="33" s="1" customFormat="true" ht="12.75" hidden="false" customHeight="false" outlineLevel="0" collapsed="false">
      <c r="A33" s="4"/>
      <c r="B33" s="4" t="s">
        <v>76</v>
      </c>
      <c r="C33" s="10" t="n">
        <f aca="false">SUM(C34:C37)</f>
        <v>1570.953</v>
      </c>
      <c r="D33" s="19"/>
      <c r="E33" s="10"/>
    </row>
    <row r="34" s="1" customFormat="true" ht="12.75" hidden="false" customHeight="false" outlineLevel="0" collapsed="false">
      <c r="A34" s="4"/>
      <c r="B34" s="29" t="s">
        <v>77</v>
      </c>
      <c r="C34" s="30" t="n">
        <v>47.549</v>
      </c>
      <c r="D34" s="19"/>
      <c r="E34" s="10"/>
    </row>
    <row r="35" s="1" customFormat="true" ht="12.75" hidden="false" customHeight="false" outlineLevel="0" collapsed="false">
      <c r="A35" s="4"/>
      <c r="B35" s="29" t="s">
        <v>78</v>
      </c>
      <c r="C35" s="30" t="n">
        <f aca="false">624.36+0.54</f>
        <v>624.9</v>
      </c>
      <c r="D35" s="19"/>
      <c r="E35" s="10"/>
    </row>
    <row r="36" s="1" customFormat="true" ht="12.75" hidden="false" customHeight="false" outlineLevel="0" collapsed="false">
      <c r="A36" s="4"/>
      <c r="B36" s="29" t="s">
        <v>79</v>
      </c>
      <c r="C36" s="30" t="n">
        <v>563.701</v>
      </c>
      <c r="D36" s="19"/>
      <c r="E36" s="10"/>
    </row>
    <row r="37" s="1" customFormat="true" ht="12.75" hidden="false" customHeight="false" outlineLevel="0" collapsed="false">
      <c r="A37" s="4"/>
      <c r="B37" s="29" t="s">
        <v>80</v>
      </c>
      <c r="C37" s="30" t="n">
        <v>334.803</v>
      </c>
      <c r="D37" s="19"/>
      <c r="E37" s="10"/>
    </row>
    <row r="38" s="1" customFormat="true" ht="12.75" hidden="false" customHeight="false" outlineLevel="0" collapsed="false">
      <c r="A38" s="4"/>
      <c r="B38" s="4" t="s">
        <v>81</v>
      </c>
      <c r="C38" s="10" t="n">
        <f aca="false">SUM(C39:C60)</f>
        <v>710.405549261838</v>
      </c>
      <c r="E38" s="11"/>
    </row>
    <row r="39" s="1" customFormat="true" ht="12.75" hidden="false" customHeight="false" outlineLevel="0" collapsed="false">
      <c r="A39" s="4"/>
      <c r="B39" s="31" t="s">
        <v>82</v>
      </c>
      <c r="C39" s="32" t="n">
        <f aca="false">8827.98/1000+0.17</f>
        <v>8.99798</v>
      </c>
      <c r="E39" s="11"/>
    </row>
    <row r="40" s="1" customFormat="true" ht="12.75" hidden="false" customHeight="false" outlineLevel="0" collapsed="false">
      <c r="A40" s="4"/>
      <c r="B40" s="33" t="s">
        <v>83</v>
      </c>
      <c r="C40" s="32" t="n">
        <f aca="false">269856.826573219/1000+3.16</f>
        <v>273.016826573219</v>
      </c>
      <c r="E40" s="11"/>
    </row>
    <row r="41" s="1" customFormat="true" ht="12.75" hidden="false" customHeight="false" outlineLevel="0" collapsed="false">
      <c r="A41" s="4"/>
      <c r="B41" s="33" t="s">
        <v>84</v>
      </c>
      <c r="C41" s="32" t="n">
        <f aca="false">114828.915111893/1000+1.4</f>
        <v>116.228915111893</v>
      </c>
      <c r="E41" s="11"/>
    </row>
    <row r="42" s="1" customFormat="true" ht="12.75" hidden="false" customHeight="false" outlineLevel="0" collapsed="false">
      <c r="A42" s="4"/>
      <c r="B42" s="33" t="s">
        <v>85</v>
      </c>
      <c r="C42" s="32" t="n">
        <f aca="false">5569.39988856164/1000</f>
        <v>5.56939988856164</v>
      </c>
      <c r="E42" s="11"/>
    </row>
    <row r="43" s="1" customFormat="true" ht="12.75" hidden="false" customHeight="false" outlineLevel="0" collapsed="false">
      <c r="A43" s="4"/>
      <c r="B43" s="33" t="s">
        <v>86</v>
      </c>
      <c r="C43" s="32" t="n">
        <f aca="false">12075.5360233973/1000+0.1</f>
        <v>12.1755360233973</v>
      </c>
      <c r="E43" s="11"/>
    </row>
    <row r="44" s="1" customFormat="true" ht="12.75" hidden="false" customHeight="false" outlineLevel="0" collapsed="false">
      <c r="A44" s="4"/>
      <c r="B44" s="33" t="s">
        <v>87</v>
      </c>
      <c r="C44" s="32" t="n">
        <f aca="false">12338.3961220658/1000+0.21</f>
        <v>12.5483961220658</v>
      </c>
      <c r="E44" s="11"/>
    </row>
    <row r="45" s="1" customFormat="true" ht="12.75" hidden="false" customHeight="false" outlineLevel="0" collapsed="false">
      <c r="A45" s="4"/>
      <c r="B45" s="33" t="s">
        <v>88</v>
      </c>
      <c r="C45" s="32" t="n">
        <f aca="false">171733.738483904/1000+0.97</f>
        <v>172.703738483904</v>
      </c>
      <c r="E45" s="11"/>
    </row>
    <row r="46" s="1" customFormat="true" ht="12.75" hidden="false" customHeight="false" outlineLevel="0" collapsed="false">
      <c r="A46" s="4"/>
      <c r="B46" s="33" t="s">
        <v>89</v>
      </c>
      <c r="C46" s="32" t="n">
        <f aca="false">6156.01568468493/1000</f>
        <v>6.15601568468493</v>
      </c>
      <c r="E46" s="11"/>
    </row>
    <row r="47" s="1" customFormat="true" ht="12.75" hidden="false" customHeight="false" outlineLevel="0" collapsed="false">
      <c r="A47" s="4"/>
      <c r="B47" s="33" t="s">
        <v>90</v>
      </c>
      <c r="C47" s="32" t="n">
        <f aca="false">3198.45393845479/1000</f>
        <v>3.19845393845479</v>
      </c>
      <c r="E47" s="11"/>
    </row>
    <row r="48" s="1" customFormat="true" ht="12.75" hidden="false" customHeight="false" outlineLevel="0" collapsed="false">
      <c r="A48" s="4"/>
      <c r="B48" s="33" t="s">
        <v>91</v>
      </c>
      <c r="C48" s="32" t="n">
        <f aca="false">15436.6672933699/1000</f>
        <v>15.4366672933699</v>
      </c>
      <c r="E48" s="10"/>
      <c r="F48" s="30"/>
    </row>
    <row r="49" s="1" customFormat="true" ht="12.75" hidden="false" customHeight="false" outlineLevel="0" collapsed="false">
      <c r="A49" s="4"/>
      <c r="B49" s="33" t="s">
        <v>92</v>
      </c>
      <c r="C49" s="32" t="n">
        <f aca="false">5324.06626794521/1000</f>
        <v>5.32406626794521</v>
      </c>
      <c r="E49" s="11"/>
    </row>
    <row r="50" s="1" customFormat="true" ht="12.75" hidden="false" customHeight="false" outlineLevel="0" collapsed="false">
      <c r="A50" s="4"/>
      <c r="B50" s="33" t="s">
        <v>93</v>
      </c>
      <c r="C50" s="32" t="n">
        <f aca="false">2396.8010430411/1000</f>
        <v>2.3968010430411</v>
      </c>
      <c r="E50" s="11"/>
    </row>
    <row r="51" s="1" customFormat="true" ht="12.75" hidden="false" customHeight="false" outlineLevel="0" collapsed="false">
      <c r="A51" s="4"/>
      <c r="B51" s="33" t="s">
        <v>94</v>
      </c>
      <c r="C51" s="32" t="n">
        <f aca="false">9074.56085738355/1000+0.16</f>
        <v>9.23456085738355</v>
      </c>
      <c r="E51" s="11"/>
    </row>
    <row r="52" s="1" customFormat="true" ht="12.75" hidden="false" customHeight="false" outlineLevel="0" collapsed="false">
      <c r="A52" s="4"/>
      <c r="B52" s="33" t="s">
        <v>95</v>
      </c>
      <c r="C52" s="32" t="n">
        <f aca="false">52997.1919739178/1000</f>
        <v>52.9971919739178</v>
      </c>
      <c r="E52" s="11"/>
    </row>
    <row r="53" s="1" customFormat="true" ht="12.75" hidden="false" customHeight="false" outlineLevel="0" collapsed="false">
      <c r="A53" s="4"/>
      <c r="B53" s="34" t="s">
        <v>96</v>
      </c>
      <c r="C53" s="32" t="n">
        <f aca="false">1619/1000</f>
        <v>1.619</v>
      </c>
      <c r="E53" s="11"/>
    </row>
    <row r="54" s="1" customFormat="true" ht="12.75" hidden="false" customHeight="false" outlineLevel="0" collapsed="false">
      <c r="A54" s="4"/>
      <c r="B54" s="34" t="s">
        <v>97</v>
      </c>
      <c r="C54" s="32" t="n">
        <f aca="false">1217/1000</f>
        <v>1.217</v>
      </c>
      <c r="E54" s="11"/>
    </row>
    <row r="55" s="1" customFormat="true" ht="12.75" hidden="false" customHeight="false" outlineLevel="0" collapsed="false">
      <c r="A55" s="4"/>
      <c r="B55" s="34" t="s">
        <v>98</v>
      </c>
      <c r="C55" s="32" t="n">
        <f aca="false">965/1000</f>
        <v>0.965</v>
      </c>
      <c r="E55" s="11"/>
    </row>
    <row r="56" s="1" customFormat="true" ht="12.75" hidden="false" customHeight="false" outlineLevel="0" collapsed="false">
      <c r="A56" s="4"/>
      <c r="B56" s="34" t="s">
        <v>99</v>
      </c>
      <c r="C56" s="32" t="n">
        <f aca="false">1003/1000</f>
        <v>1.003</v>
      </c>
      <c r="E56" s="11"/>
    </row>
    <row r="57" s="1" customFormat="true" ht="12.75" hidden="false" customHeight="false" outlineLevel="0" collapsed="false">
      <c r="A57" s="4"/>
      <c r="B57" s="34" t="s">
        <v>92</v>
      </c>
      <c r="C57" s="32" t="n">
        <f aca="false">5898/1000</f>
        <v>5.898</v>
      </c>
      <c r="E57" s="11"/>
    </row>
    <row r="58" s="1" customFormat="true" ht="12.75" hidden="false" customHeight="false" outlineLevel="0" collapsed="false">
      <c r="A58" s="4"/>
      <c r="B58" s="34" t="s">
        <v>100</v>
      </c>
      <c r="C58" s="32" t="n">
        <f aca="false">1533/1000</f>
        <v>1.533</v>
      </c>
      <c r="E58" s="11"/>
    </row>
    <row r="59" s="1" customFormat="true" ht="12.75" hidden="false" customHeight="false" outlineLevel="0" collapsed="false">
      <c r="A59" s="4"/>
      <c r="B59" s="34" t="s">
        <v>101</v>
      </c>
      <c r="C59" s="32" t="n">
        <f aca="false">1487/1000</f>
        <v>1.487</v>
      </c>
      <c r="E59" s="11"/>
    </row>
    <row r="60" s="1" customFormat="true" ht="12.75" hidden="false" customHeight="false" outlineLevel="0" collapsed="false">
      <c r="A60" s="4"/>
      <c r="B60" s="34" t="s">
        <v>102</v>
      </c>
      <c r="C60" s="32" t="n">
        <f aca="false">689/1000+0.01</f>
        <v>0.699</v>
      </c>
      <c r="E60" s="11"/>
    </row>
    <row r="61" s="1" customFormat="true" ht="12.75" hidden="false" customHeight="false" outlineLevel="0" collapsed="false">
      <c r="A61" s="4"/>
      <c r="B61" s="35"/>
      <c r="C61" s="19"/>
      <c r="E61" s="11"/>
    </row>
    <row r="62" s="1" customFormat="true" ht="12.75" hidden="false" customHeight="false" outlineLevel="0" collapsed="false">
      <c r="A62" s="4"/>
      <c r="B62" s="4" t="s">
        <v>103</v>
      </c>
      <c r="C62" s="10" t="n">
        <f aca="false">C7+C13+C19+C30+C33+C38+0.01</f>
        <v>2319.04954926184</v>
      </c>
      <c r="D62" s="11"/>
      <c r="E62" s="11"/>
    </row>
    <row r="63" s="1" customFormat="true" ht="12.75" hidden="false" customHeight="false" outlineLevel="0" collapsed="false">
      <c r="A63" s="4"/>
      <c r="B63" s="4" t="s">
        <v>57</v>
      </c>
      <c r="C63" s="10" t="n">
        <f aca="false">'סך התשלומים ששולמו בגין כל סוג'!C37</f>
        <v>2815588</v>
      </c>
      <c r="E63" s="36"/>
    </row>
    <row r="64" s="1" customFormat="true" ht="12.75" hidden="false" customHeight="false" outlineLevel="0" collapsed="false">
      <c r="A64" s="4"/>
      <c r="B64" s="4"/>
      <c r="C64" s="7"/>
      <c r="E64" s="7"/>
    </row>
    <row r="65" s="1" customFormat="true" ht="12.75" hidden="false" customHeight="false" outlineLevel="0" collapsed="false"/>
    <row r="66" s="1" customFormat="true" ht="12.75" hidden="false" customHeight="false" outlineLevel="0" collapsed="false">
      <c r="A66" s="24" t="s">
        <v>104</v>
      </c>
      <c r="B66" s="37"/>
      <c r="C66" s="38"/>
    </row>
  </sheetData>
  <mergeCells count="1">
    <mergeCell ref="A1:E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2010-01-14T09:10:55Z</dcterms:created>
  <dc:creator>SYSTEM</dc:creator>
  <dc:description/>
  <dc:language>en-US</dc:language>
  <cp:lastModifiedBy>נאמן הדס</cp:lastModifiedBy>
  <cp:lastPrinted>2013-12-25T08:24:22Z</cp:lastPrinted>
  <dcterms:modified xsi:type="dcterms:W3CDTF">2016-02-15T09:54:25Z</dcterms:modified>
  <cp:revision>0</cp:revision>
  <dc:subject/>
  <dc:title/>
</cp:coreProperties>
</file>